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RCH\Desktop\"/>
    </mc:Choice>
  </mc:AlternateContent>
  <xr:revisionPtr revIDLastSave="0" documentId="8_{21021295-0820-4FB7-BEC3-C3E34D4BA6C4}" xr6:coauthVersionLast="47" xr6:coauthVersionMax="47" xr10:uidLastSave="{00000000-0000-0000-0000-000000000000}"/>
  <bookViews>
    <workbookView xWindow="-120" yWindow="-120" windowWidth="29040" windowHeight="15720" xr2:uid="{00000000-000D-0000-FFFF-FFFF00000000}"/>
  </bookViews>
  <sheets>
    <sheet name="BestillingsListe" sheetId="1" r:id="rId1"/>
    <sheet name="Sheet1" sheetId="7" state="hidden" r:id="rId2"/>
    <sheet name="Faktura" sheetId="2" state="hidden" r:id="rId3"/>
    <sheet name="Udregning" sheetId="6" state="hidden" r:id="rId4"/>
    <sheet name="Priser" sheetId="3" state="hidden" r:id="rId5"/>
  </sheets>
  <definedNames>
    <definedName name="_xlnm.Print_Area" localSheetId="0">BestillingsListe!$B$1:$N$38</definedName>
    <definedName name="_xlnm.Print_Area" localSheetId="2">Faktura!$A$1:$H$51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6" l="1"/>
  <c r="L20" i="6"/>
  <c r="L19" i="6"/>
  <c r="L18" i="6"/>
  <c r="L17" i="6"/>
  <c r="L16" i="6"/>
  <c r="L15" i="6"/>
  <c r="L14" i="6"/>
  <c r="B35" i="2"/>
  <c r="B32" i="2"/>
  <c r="B29" i="2"/>
  <c r="B26" i="2"/>
  <c r="B23" i="2"/>
  <c r="B20" i="2"/>
  <c r="B17" i="2"/>
  <c r="B14" i="2"/>
  <c r="G2" i="2"/>
  <c r="G35" i="2" l="1"/>
  <c r="D21" i="6" s="1"/>
  <c r="F35" i="2"/>
  <c r="C21" i="6" s="1"/>
  <c r="E35" i="2"/>
  <c r="B21" i="6" s="1"/>
  <c r="D35" i="2"/>
  <c r="A21" i="6" s="1"/>
  <c r="C35" i="2"/>
  <c r="F21" i="6" s="1"/>
  <c r="E21" i="6"/>
  <c r="A35" i="2"/>
  <c r="C2" i="2" l="1"/>
  <c r="A14" i="2" l="1"/>
  <c r="G32" i="2"/>
  <c r="F32" i="2"/>
  <c r="F29" i="2"/>
  <c r="E32" i="2"/>
  <c r="D32" i="2"/>
  <c r="C32" i="2"/>
  <c r="G29" i="2"/>
  <c r="E29" i="2"/>
  <c r="D29" i="2"/>
  <c r="C29" i="2"/>
  <c r="G26" i="2"/>
  <c r="G23" i="2"/>
  <c r="F26" i="2"/>
  <c r="E26" i="2"/>
  <c r="D26" i="2"/>
  <c r="C26" i="2"/>
  <c r="F23" i="2"/>
  <c r="E23" i="2"/>
  <c r="D23" i="2"/>
  <c r="C23" i="2"/>
  <c r="E17" i="6"/>
  <c r="G20" i="2"/>
  <c r="F20" i="2"/>
  <c r="E20" i="2"/>
  <c r="D20" i="2"/>
  <c r="C20" i="2"/>
  <c r="C7" i="2"/>
  <c r="C6" i="2"/>
  <c r="C5" i="2"/>
  <c r="C4" i="2"/>
  <c r="C3" i="2"/>
  <c r="A32" i="2" l="1"/>
  <c r="A29" i="2"/>
  <c r="A26" i="2"/>
  <c r="A23" i="2"/>
  <c r="A20" i="2"/>
  <c r="A17" i="2"/>
  <c r="D17" i="2"/>
  <c r="F17" i="2"/>
  <c r="C15" i="6" s="1"/>
  <c r="C17" i="2"/>
  <c r="F15" i="6" s="1"/>
  <c r="E17" i="2"/>
  <c r="B15" i="6" s="1"/>
  <c r="G17" i="2"/>
  <c r="D15" i="6" s="1"/>
  <c r="E15" i="6"/>
  <c r="E20" i="6"/>
  <c r="E19" i="6"/>
  <c r="E18" i="6"/>
  <c r="E16" i="6"/>
  <c r="C14" i="2"/>
  <c r="F14" i="6" s="1"/>
  <c r="E14" i="2"/>
  <c r="B14" i="6" s="1"/>
  <c r="G14" i="2"/>
  <c r="D14" i="6" s="1"/>
  <c r="D14" i="2"/>
  <c r="A14" i="6" s="1"/>
  <c r="F14" i="2"/>
  <c r="C14" i="6" s="1"/>
  <c r="E14" i="6"/>
  <c r="J15" i="6" l="1"/>
  <c r="J14" i="6"/>
  <c r="C18" i="2" l="1"/>
  <c r="C15" i="2"/>
  <c r="D16" i="6"/>
  <c r="D17" i="6"/>
  <c r="D18" i="6"/>
  <c r="D19" i="6"/>
  <c r="D20" i="6"/>
  <c r="B16" i="6" l="1"/>
  <c r="B17" i="6"/>
  <c r="B18" i="6"/>
  <c r="B19" i="6"/>
  <c r="B20" i="6"/>
  <c r="I14" i="6"/>
  <c r="H21" i="6"/>
  <c r="H14" i="6"/>
  <c r="F16" i="6"/>
  <c r="F17" i="6"/>
  <c r="J17" i="6" s="1"/>
  <c r="F18" i="6"/>
  <c r="J18" i="6" s="1"/>
  <c r="F19" i="6"/>
  <c r="J19" i="6" s="1"/>
  <c r="F20" i="6"/>
  <c r="J20" i="6" s="1"/>
  <c r="K14" i="6" l="1"/>
  <c r="G14" i="6" s="1"/>
  <c r="H14" i="2" s="1"/>
  <c r="E36" i="2"/>
  <c r="J16" i="6"/>
  <c r="C21" i="2" s="1"/>
  <c r="A17" i="6"/>
  <c r="H17" i="6" s="1"/>
  <c r="J21" i="6"/>
  <c r="C36" i="2" s="1"/>
  <c r="C20" i="6"/>
  <c r="I20" i="6" s="1"/>
  <c r="C19" i="6"/>
  <c r="I19" i="6" s="1"/>
  <c r="C18" i="6"/>
  <c r="I18" i="6" s="1"/>
  <c r="A19" i="6"/>
  <c r="H19" i="6" s="1"/>
  <c r="A18" i="6"/>
  <c r="H18" i="6" s="1"/>
  <c r="A16" i="6"/>
  <c r="H16" i="6" s="1"/>
  <c r="C17" i="6"/>
  <c r="I17" i="6" s="1"/>
  <c r="C16" i="6"/>
  <c r="I16" i="6" s="1"/>
  <c r="I21" i="6"/>
  <c r="G36" i="2" s="1"/>
  <c r="A20" i="6"/>
  <c r="H20" i="6" s="1"/>
  <c r="G15" i="2"/>
  <c r="E15" i="2"/>
  <c r="I15" i="6"/>
  <c r="A15" i="6"/>
  <c r="H15" i="6" s="1"/>
  <c r="K15" i="6" l="1"/>
  <c r="G15" i="6" s="1"/>
  <c r="H17" i="2" s="1"/>
  <c r="K19" i="6"/>
  <c r="G19" i="6" s="1"/>
  <c r="H29" i="2" s="1"/>
  <c r="K18" i="6"/>
  <c r="G18" i="6" s="1"/>
  <c r="H26" i="2" s="1"/>
  <c r="K21" i="6"/>
  <c r="G21" i="6" s="1"/>
  <c r="H35" i="2" s="1"/>
  <c r="K16" i="6"/>
  <c r="G16" i="6" s="1"/>
  <c r="H20" i="2" s="1"/>
  <c r="K20" i="6"/>
  <c r="G20" i="6" s="1"/>
  <c r="H32" i="2" s="1"/>
  <c r="K17" i="6"/>
  <c r="G17" i="6" s="1"/>
  <c r="H23" i="2" s="1"/>
  <c r="C30" i="2"/>
  <c r="G27" i="2"/>
  <c r="C33" i="2"/>
  <c r="E21" i="2"/>
  <c r="C27" i="2"/>
  <c r="G33" i="2"/>
  <c r="E24" i="2"/>
  <c r="E33" i="2"/>
  <c r="E30" i="2"/>
  <c r="G30" i="2"/>
  <c r="E27" i="2"/>
  <c r="G24" i="2"/>
  <c r="C24" i="2"/>
  <c r="G21" i="2"/>
  <c r="G18" i="2"/>
  <c r="E18" i="2"/>
  <c r="K28" i="6" l="1"/>
  <c r="H37" i="2" l="1"/>
  <c r="H39" i="2" s="1"/>
</calcChain>
</file>

<file path=xl/sharedStrings.xml><?xml version="1.0" encoding="utf-8"?>
<sst xmlns="http://schemas.openxmlformats.org/spreadsheetml/2006/main" count="154" uniqueCount="131">
  <si>
    <t xml:space="preserve">Tel.:+420 605 210 442    </t>
  </si>
  <si>
    <r>
      <t>Performanceski:</t>
    </r>
    <r>
      <rPr>
        <sz val="11"/>
        <color theme="1"/>
        <rFont val="Times New Roman"/>
        <family val="1"/>
      </rPr>
      <t xml:space="preserve"> udfyld skifeltet med ”PF” efterfulgt af antal dage (bemærk prisforskellen).</t>
    </r>
  </si>
  <si>
    <t>Personlige Informationer</t>
  </si>
  <si>
    <t>Leje af udstyr</t>
  </si>
  <si>
    <t>Ski-/snowboard-skole antal dage</t>
  </si>
  <si>
    <t>Liftkort</t>
  </si>
  <si>
    <t>Navn</t>
  </si>
  <si>
    <t>Alder</t>
  </si>
  <si>
    <t>Højde</t>
  </si>
  <si>
    <t>Sko str.</t>
  </si>
  <si>
    <t>Dage</t>
  </si>
  <si>
    <t xml:space="preserve">Subtotal </t>
  </si>
  <si>
    <t>Rabat</t>
  </si>
  <si>
    <t>Total CZK</t>
  </si>
  <si>
    <t>Vigtig Info:</t>
  </si>
  <si>
    <t>Adresse:</t>
  </si>
  <si>
    <t>Post nr./by</t>
  </si>
  <si>
    <t>Mobil nr:</t>
  </si>
  <si>
    <t>inkl.50,-czk depositum</t>
  </si>
  <si>
    <t>VOKSEN</t>
  </si>
  <si>
    <t>JUN-SEN</t>
  </si>
  <si>
    <t>BARN</t>
  </si>
  <si>
    <t>KOMPLET</t>
  </si>
  <si>
    <t>1 dag</t>
  </si>
  <si>
    <r>
      <t>SKI SET VOKSEN-</t>
    </r>
    <r>
      <rPr>
        <b/>
        <sz val="11"/>
        <color theme="1"/>
        <rFont val="Calibri"/>
        <family val="2"/>
      </rPr>
      <t>ski og støvler</t>
    </r>
  </si>
  <si>
    <t>2 dage</t>
  </si>
  <si>
    <t>SKI SET INKL. HJELM</t>
  </si>
  <si>
    <t>3 dage</t>
  </si>
  <si>
    <t>SKI SET BØRN-under 140 cm</t>
  </si>
  <si>
    <t>4 dage</t>
  </si>
  <si>
    <t>SNOWBOARD SET</t>
  </si>
  <si>
    <t>5 dage</t>
  </si>
  <si>
    <t>6 dage</t>
  </si>
  <si>
    <t>LANGREND</t>
  </si>
  <si>
    <t>ENKELTVIS</t>
  </si>
  <si>
    <t>Maskot Ski Adults</t>
  </si>
  <si>
    <t>Maskot Ski boots Adu</t>
  </si>
  <si>
    <t>Maskot Ski boots Kid</t>
  </si>
  <si>
    <t>Maskot Ski Kid</t>
  </si>
  <si>
    <t>Maskot Ski Perf</t>
  </si>
  <si>
    <t>Maskot SNB</t>
  </si>
  <si>
    <t>Maskot SNB Boots</t>
  </si>
  <si>
    <t>HJELM</t>
  </si>
  <si>
    <t>PRIVAT UNDERVISNING</t>
  </si>
  <si>
    <t>early bird  8.30-9.50</t>
  </si>
  <si>
    <t>P2</t>
  </si>
  <si>
    <t>P2 prime</t>
  </si>
  <si>
    <t>Til 5,99 år gratis</t>
  </si>
  <si>
    <t>110 min</t>
  </si>
  <si>
    <t>10.00-12.00</t>
  </si>
  <si>
    <t>2x110 min</t>
  </si>
  <si>
    <t>6-11,99 barn</t>
  </si>
  <si>
    <t>1 person</t>
  </si>
  <si>
    <t>12-17,99 junior</t>
  </si>
  <si>
    <t xml:space="preserve">60 op senior </t>
  </si>
  <si>
    <t>2 personer</t>
  </si>
  <si>
    <t>SKI SKOLE FOR BØRN</t>
  </si>
  <si>
    <t>3 personer</t>
  </si>
  <si>
    <t>undervisning   10.00-11.50 pause 14.00-15.50-gruppe undervisning</t>
  </si>
  <si>
    <t>4 personer</t>
  </si>
  <si>
    <t>5 personer</t>
  </si>
  <si>
    <t xml:space="preserve">2 dage </t>
  </si>
  <si>
    <t xml:space="preserve">3 dage </t>
  </si>
  <si>
    <t xml:space="preserve">                                                 </t>
  </si>
  <si>
    <t>GRUPPE undervisning for voksne</t>
  </si>
  <si>
    <t xml:space="preserve">4 dage </t>
  </si>
  <si>
    <t>undervisning</t>
  </si>
  <si>
    <t>10.00-11.50</t>
  </si>
  <si>
    <t>14.00-15.30</t>
  </si>
  <si>
    <t>halv dag</t>
  </si>
  <si>
    <t>Fra 5-12 år</t>
  </si>
  <si>
    <t>Mindre børn vil vurderes af skiinstruktøren</t>
  </si>
  <si>
    <t>Privat 50 min</t>
  </si>
  <si>
    <r>
      <t xml:space="preserve">Fra min.6 pers. Til helt nybegynder og </t>
    </r>
    <r>
      <rPr>
        <b/>
        <sz val="11"/>
        <color theme="1"/>
        <rFont val="Calibri"/>
        <family val="2"/>
        <charset val="238"/>
        <scheme val="minor"/>
      </rPr>
      <t>mest idealt til 3 dage</t>
    </r>
    <r>
      <rPr>
        <sz val="11"/>
        <color theme="1"/>
        <rFont val="Calibri"/>
        <family val="2"/>
        <charset val="238"/>
        <scheme val="minor"/>
      </rPr>
      <t xml:space="preserve">. Vi har ret til at </t>
    </r>
  </si>
  <si>
    <t>lave undervisnig om til et privat, hvis der er ikke nok elever.</t>
  </si>
  <si>
    <t>Bestillingsliste  Nr.(udfyldes af Maskot)</t>
  </si>
  <si>
    <t>Skiskole</t>
  </si>
  <si>
    <t>Udstyr</t>
  </si>
  <si>
    <t>Størrelse</t>
  </si>
  <si>
    <t>Pris. Pr Person</t>
  </si>
  <si>
    <t>Hotel:</t>
  </si>
  <si>
    <r>
      <rPr>
        <b/>
        <sz val="11"/>
        <color rgb="FF00B050"/>
        <rFont val="Times New Roman"/>
        <family val="1"/>
      </rPr>
      <t>Leje af udstyr:</t>
    </r>
    <r>
      <rPr>
        <sz val="11"/>
        <color theme="1"/>
        <rFont val="Times New Roman"/>
        <family val="1"/>
      </rPr>
      <t xml:space="preserve"> udfyldes enten ski- eller snowboardfeltet med antallet af dage udstyret ønskes lejet.</t>
    </r>
  </si>
  <si>
    <r>
      <rPr>
        <b/>
        <sz val="11"/>
        <color rgb="FFFF0000"/>
        <rFont val="Times New Roman"/>
        <family val="1"/>
      </rPr>
      <t>Alder:</t>
    </r>
    <r>
      <rPr>
        <b/>
        <sz val="11"/>
        <color theme="1"/>
        <rFont val="Times New Roman"/>
        <family val="1"/>
      </rPr>
      <t xml:space="preserve"> </t>
    </r>
    <r>
      <rPr>
        <sz val="11"/>
        <color theme="1"/>
        <rFont val="Times New Roman"/>
        <family val="1"/>
      </rPr>
      <t>vigtig ved bestilling af liftkort og skiskole.</t>
    </r>
  </si>
  <si>
    <r>
      <rPr>
        <b/>
        <sz val="11"/>
        <color theme="1"/>
        <rFont val="Times New Roman"/>
        <family val="1"/>
      </rPr>
      <t>For snowboard</t>
    </r>
    <r>
      <rPr>
        <sz val="11"/>
        <color theme="1"/>
        <rFont val="Times New Roman"/>
        <family val="1"/>
      </rPr>
      <t xml:space="preserve"> gruppeundervisning udfyld voksengruppefeltet med ”SNB” efterfulgt af antal dage.</t>
    </r>
  </si>
  <si>
    <t xml:space="preserve"> Har I nogen bemærkninger angående din bestilling kan I påføre dem nederst på siden.</t>
  </si>
  <si>
    <t>Antal dage</t>
  </si>
  <si>
    <r>
      <rPr>
        <b/>
        <sz val="11"/>
        <color rgb="FF00B0F0"/>
        <rFont val="Times New Roman"/>
        <family val="1"/>
      </rPr>
      <t>Skiskole:</t>
    </r>
    <r>
      <rPr>
        <sz val="11"/>
        <color theme="1"/>
        <rFont val="Times New Roman"/>
        <family val="1"/>
      </rPr>
      <t xml:space="preserve"> udfyld feltet med antal dage i den rigtig spalte (der kan max bestilles 4 dage børneskikole hjemmefra). </t>
    </r>
  </si>
  <si>
    <t>Hvis I er flere familier eller venner som rejser sammen og betaler separat, udfyld bestillingsliste hver for sig.</t>
  </si>
  <si>
    <r>
      <rPr>
        <b/>
        <sz val="11"/>
        <color rgb="FF00B0F0"/>
        <rFont val="Times New Roman"/>
        <family val="1"/>
      </rPr>
      <t>Skiskole for voksne:</t>
    </r>
    <r>
      <rPr>
        <sz val="11"/>
        <color theme="1"/>
        <rFont val="Times New Roman"/>
        <family val="1"/>
      </rPr>
      <t xml:space="preserve"> privat undervisning-skriv P,start tidspunk, antal pers. Gruppe undervisning -G- kan KUN bestilles i uge 7.</t>
    </r>
  </si>
  <si>
    <r>
      <rPr>
        <b/>
        <sz val="11"/>
        <color rgb="FFFFC000"/>
        <rFont val="Times New Roman"/>
        <family val="1"/>
      </rPr>
      <t>Størelse</t>
    </r>
    <r>
      <rPr>
        <sz val="11"/>
        <color theme="1"/>
        <rFont val="Times New Roman"/>
        <family val="1"/>
      </rPr>
      <t>: udfyld jeres højde og sko str.</t>
    </r>
  </si>
  <si>
    <t>Pris Skileje</t>
  </si>
  <si>
    <t>Pris undervisning</t>
  </si>
  <si>
    <t>Pris liftkort</t>
  </si>
  <si>
    <t>Samlet pris</t>
  </si>
  <si>
    <t>1300,- kun til børn</t>
  </si>
  <si>
    <t>Hotel</t>
  </si>
  <si>
    <t>Mobil nr.</t>
  </si>
  <si>
    <r>
      <rPr>
        <b/>
        <sz val="11"/>
        <color rgb="FFFF0000"/>
        <rFont val="Times New Roman"/>
        <family val="1"/>
      </rPr>
      <t>Liftkort</t>
    </r>
    <r>
      <rPr>
        <sz val="11"/>
        <color rgb="FFFF0000"/>
        <rFont val="Times New Roman"/>
        <family val="1"/>
      </rPr>
      <t>:</t>
    </r>
    <r>
      <rPr>
        <sz val="11"/>
        <color theme="1"/>
        <rFont val="Times New Roman"/>
        <family val="1"/>
      </rPr>
      <t xml:space="preserve"> udfyldes med antal af dage. Liftkort aktiveres første gang du bruger det ved liftet og derfra gælder det antal købte dage.</t>
    </r>
  </si>
  <si>
    <t xml:space="preserve">       Fakturaen skal betales samlet.</t>
  </si>
  <si>
    <t xml:space="preserve">Første gang på ski - antal dage på skiskole: </t>
  </si>
  <si>
    <t>Kan bremse - antal dage på skiskole:</t>
  </si>
  <si>
    <t xml:space="preserve">1.   Husk at gemme denne faktura. Når du kommer på vores kontor, skal du oplyse dit </t>
  </si>
  <si>
    <t>Navn (Ansvarlig):</t>
  </si>
  <si>
    <t>Ski Sæt antal dage</t>
  </si>
  <si>
    <t>SNB Sæt antal dage</t>
  </si>
  <si>
    <t xml:space="preserve">                                 </t>
  </si>
  <si>
    <t>Kære gæst, tak for I vil bestille hos Maskot guideservice.                                                                                                                                                                                           Læs venligst vejledningen, før du udfylder bestillingslisten. Kolonerne liftkort, skileje og skiskole skal udfyldes med antal dage. Udfyld alle relevante informationer, gem filen som en excel-fil og send den til os på mail: info@maskot.dk</t>
  </si>
  <si>
    <t>Hjelm</t>
  </si>
  <si>
    <t>Gruppe</t>
  </si>
  <si>
    <t>Privat</t>
  </si>
  <si>
    <t>Faktura Nr.</t>
  </si>
  <si>
    <t>Bestillings dato</t>
  </si>
  <si>
    <t>G- dato -kun i uge 7</t>
  </si>
  <si>
    <t>Hjelm-antal af dage</t>
  </si>
  <si>
    <t>Maskot guide servic s.r.o., Bedřichov 101, Špindlerúv Mlýn, 54351, IČO: 04636872 DIČ: CZ 04636872</t>
  </si>
  <si>
    <t xml:space="preserve">      navn samt Maskot faktura nummer. Maskot GPS: 50.7340039N, 15.6078300E, parkeringsplads med Medvedin skilift</t>
  </si>
  <si>
    <t>dato-start tid-antal af timer-antal af personer</t>
  </si>
  <si>
    <t>2024/2025</t>
  </si>
  <si>
    <t>RENTAL 2024/2025</t>
  </si>
  <si>
    <t>LIFTKORT hjemfra</t>
  </si>
  <si>
    <t>uge  7</t>
  </si>
  <si>
    <t>2.   Jeres bestilling betales på ankomstdagen, vi tager imod både kort og kontanter, dog ikke den danske 1000 krone seddel.</t>
  </si>
  <si>
    <t>Efter et par dage modtager I en faktura, kontroller venligst om bestillingerne passer, så er den bekræftet. Faktura betales samlet ved ankomsten.</t>
  </si>
  <si>
    <t>Bestilling er bindende. Ved forhindring af fremmøde eller afbestilling opkræves et gebyr på 300,- DKK</t>
  </si>
  <si>
    <t xml:space="preserve">       at ved forhindring af fremmøde eller afbestilling opkræves et gebyr på 300,- DKK</t>
  </si>
  <si>
    <t>4.   Bestillingen er bindene.  Ved Afsendelse af din bestilling accepterer du</t>
  </si>
  <si>
    <t xml:space="preserve">3.   Der er 50,-czk depositum på hvert liftkort som er inkluderet i prisen. </t>
  </si>
  <si>
    <t xml:space="preserve">     Depostitum fås tilbage ved liftkortautomaten når I er færdige med at bruge liftkortet.</t>
  </si>
  <si>
    <t>Ved børne skiskole, skriv start dato i bemærkninger</t>
  </si>
  <si>
    <t>Bemærkninger: (Ved børneskiskole, skriv start dato. Ved privat undervisning, skriv dato og tidspunkt)</t>
  </si>
  <si>
    <t>Første ski dag og sidste ski dag: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</si>
</sst>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k_r_."/>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1"/>
      <color theme="1"/>
      <name val="Times New Roman"/>
      <family val="1"/>
    </font>
    <font>
      <sz val="11"/>
      <color theme="1"/>
      <name val="Times New Roman"/>
      <family val="1"/>
    </font>
    <font>
      <sz val="20"/>
      <color theme="1"/>
      <name val="Times New Roman"/>
      <family val="1"/>
    </font>
    <font>
      <b/>
      <sz val="12"/>
      <color theme="1"/>
      <name val="Calibri"/>
      <family val="2"/>
      <scheme val="minor"/>
    </font>
    <font>
      <b/>
      <sz val="16"/>
      <color theme="1"/>
      <name val="Calibri"/>
      <family val="2"/>
      <scheme val="minor"/>
    </font>
    <font>
      <sz val="11"/>
      <color theme="1"/>
      <name val="Calibri"/>
      <family val="2"/>
      <charset val="238"/>
      <scheme val="minor"/>
    </font>
    <font>
      <b/>
      <sz val="11"/>
      <color theme="1"/>
      <name val="Calibri"/>
      <family val="2"/>
      <charset val="238"/>
      <scheme val="minor"/>
    </font>
    <font>
      <b/>
      <sz val="18"/>
      <color theme="1"/>
      <name val="Calibri"/>
      <family val="2"/>
      <charset val="238"/>
      <scheme val="minor"/>
    </font>
    <font>
      <sz val="18"/>
      <color theme="1"/>
      <name val="Calibri"/>
      <family val="2"/>
      <charset val="238"/>
      <scheme val="minor"/>
    </font>
    <font>
      <b/>
      <sz val="16"/>
      <color indexed="8"/>
      <name val="Calibri"/>
      <family val="2"/>
      <charset val="238"/>
    </font>
    <font>
      <sz val="16"/>
      <color theme="0"/>
      <name val="Calibri"/>
      <family val="2"/>
      <charset val="238"/>
    </font>
    <font>
      <sz val="16"/>
      <color theme="1"/>
      <name val="Calibri"/>
      <family val="2"/>
      <charset val="238"/>
    </font>
    <font>
      <sz val="14"/>
      <color theme="1"/>
      <name val="Calibri"/>
      <family val="2"/>
      <charset val="238"/>
      <scheme val="minor"/>
    </font>
    <font>
      <sz val="16"/>
      <color theme="1"/>
      <name val="Calibri"/>
      <family val="2"/>
      <charset val="238"/>
      <scheme val="minor"/>
    </font>
    <font>
      <b/>
      <sz val="16"/>
      <color theme="1"/>
      <name val="Calibri"/>
      <family val="2"/>
      <charset val="238"/>
      <scheme val="minor"/>
    </font>
    <font>
      <b/>
      <sz val="10"/>
      <color theme="1"/>
      <name val="Calibri"/>
      <family val="2"/>
      <charset val="238"/>
      <scheme val="minor"/>
    </font>
    <font>
      <sz val="12"/>
      <color theme="1"/>
      <name val="Calibri"/>
      <family val="2"/>
      <charset val="238"/>
      <scheme val="minor"/>
    </font>
    <font>
      <sz val="18"/>
      <color theme="1"/>
      <name val="Calibri"/>
      <family val="2"/>
      <scheme val="minor"/>
    </font>
    <font>
      <b/>
      <sz val="14"/>
      <color theme="1"/>
      <name val="Calibri"/>
      <family val="2"/>
      <scheme val="minor"/>
    </font>
    <font>
      <sz val="16"/>
      <color theme="1"/>
      <name val="Calibri"/>
      <family val="2"/>
    </font>
    <font>
      <b/>
      <sz val="14"/>
      <color theme="1"/>
      <name val="Calibri"/>
      <family val="2"/>
    </font>
    <font>
      <b/>
      <sz val="16"/>
      <color rgb="FFFFFFFF"/>
      <name val="Calibri"/>
      <family val="2"/>
    </font>
    <font>
      <b/>
      <sz val="12"/>
      <color theme="1"/>
      <name val="Calibri"/>
      <family val="2"/>
    </font>
    <font>
      <b/>
      <sz val="11"/>
      <color theme="1"/>
      <name val="Calibri"/>
      <family val="2"/>
    </font>
    <font>
      <sz val="12"/>
      <color theme="1"/>
      <name val="Calibri"/>
      <family val="2"/>
      <scheme val="minor"/>
    </font>
    <font>
      <b/>
      <u/>
      <sz val="15"/>
      <color theme="1"/>
      <name val="Calibri"/>
      <family val="2"/>
      <scheme val="minor"/>
    </font>
    <font>
      <b/>
      <sz val="11"/>
      <color rgb="FFFF0000"/>
      <name val="Times New Roman"/>
      <family val="1"/>
    </font>
    <font>
      <b/>
      <sz val="11"/>
      <color rgb="FF00B050"/>
      <name val="Times New Roman"/>
      <family val="1"/>
    </font>
    <font>
      <b/>
      <sz val="11"/>
      <color rgb="FF00B0F0"/>
      <name val="Times New Roman"/>
      <family val="1"/>
    </font>
    <font>
      <sz val="12"/>
      <color rgb="FF00B0F0"/>
      <name val="Times New Roman"/>
      <family val="1"/>
    </font>
    <font>
      <sz val="14"/>
      <color theme="1"/>
      <name val="Times New Roman"/>
      <family val="1"/>
    </font>
    <font>
      <sz val="11"/>
      <color rgb="FFFF0000"/>
      <name val="Times New Roman"/>
      <family val="1"/>
    </font>
    <font>
      <b/>
      <sz val="11"/>
      <color rgb="FFFFC000"/>
      <name val="Times New Roman"/>
      <family val="1"/>
    </font>
    <font>
      <b/>
      <sz val="12"/>
      <color rgb="FFFFC000"/>
      <name val="Times New Roman"/>
      <family val="1"/>
    </font>
    <font>
      <b/>
      <sz val="12"/>
      <color rgb="FF00B050"/>
      <name val="Times New Roman"/>
      <family val="1"/>
    </font>
    <font>
      <b/>
      <sz val="12"/>
      <color rgb="FFFF0000"/>
      <name val="Times New Roman"/>
      <family val="1"/>
    </font>
    <font>
      <b/>
      <sz val="12"/>
      <color rgb="FF00B0F0"/>
      <name val="Times New Roman"/>
      <family val="1"/>
    </font>
    <font>
      <b/>
      <sz val="9"/>
      <color rgb="FFFF0000"/>
      <name val="Times New Roman"/>
      <family val="1"/>
    </font>
    <font>
      <sz val="10"/>
      <color theme="1"/>
      <name val="Times New Roman"/>
      <family val="1"/>
    </font>
    <font>
      <sz val="14"/>
      <color theme="1"/>
      <name val="Calibri"/>
      <family val="2"/>
      <scheme val="minor"/>
    </font>
    <font>
      <sz val="16"/>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sz val="10"/>
      <name val="Times New Roman"/>
      <family val="1"/>
    </font>
    <font>
      <sz val="9"/>
      <color theme="1"/>
      <name val="Times New Roman"/>
      <family val="1"/>
    </font>
    <font>
      <sz val="8"/>
      <color rgb="FF222222"/>
      <name val="Calibri Light"/>
      <family val="2"/>
      <scheme val="major"/>
    </font>
    <font>
      <sz val="10"/>
      <color rgb="FF222222"/>
      <name val="Calibri Light"/>
      <family val="2"/>
      <scheme val="major"/>
    </font>
    <font>
      <sz val="10"/>
      <color theme="1"/>
      <name val="Calibri"/>
      <family val="2"/>
      <scheme val="minor"/>
    </font>
    <font>
      <sz val="9"/>
      <color rgb="FF222222"/>
      <name val="Calibri"/>
      <family val="2"/>
      <scheme val="minor"/>
    </font>
    <font>
      <sz val="8"/>
      <color theme="1"/>
      <name val="Calibri"/>
      <family val="2"/>
      <scheme val="minor"/>
    </font>
    <font>
      <b/>
      <sz val="8"/>
      <color theme="1"/>
      <name val="Times New Roman"/>
      <family val="1"/>
    </font>
  </fonts>
  <fills count="1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99FF"/>
        <bgColor indexed="64"/>
      </patternFill>
    </fill>
    <fill>
      <patternFill patternType="solid">
        <fgColor theme="1"/>
        <bgColor indexed="64"/>
      </patternFill>
    </fill>
    <fill>
      <patternFill patternType="solid">
        <fgColor rgb="FF000000"/>
        <bgColor rgb="FF000000"/>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4" tint="0.39997558519241921"/>
        <bgColor rgb="FF000000"/>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9" fillId="0" borderId="0"/>
  </cellStyleXfs>
  <cellXfs count="289">
    <xf numFmtId="0" fontId="0" fillId="0" borderId="0" xfId="0"/>
    <xf numFmtId="0" fontId="4" fillId="0" borderId="0" xfId="0" applyFont="1" applyAlignment="1">
      <alignment vertical="center"/>
    </xf>
    <xf numFmtId="3" fontId="0" fillId="0" borderId="18" xfId="0" applyNumberFormat="1" applyBorder="1"/>
    <xf numFmtId="0" fontId="0" fillId="0" borderId="18" xfId="0" applyBorder="1" applyAlignment="1">
      <alignment horizontal="left"/>
    </xf>
    <xf numFmtId="0" fontId="0" fillId="0" borderId="19" xfId="0" applyBorder="1"/>
    <xf numFmtId="0" fontId="0" fillId="0" borderId="20" xfId="0" applyBorder="1"/>
    <xf numFmtId="14" fontId="2" fillId="0" borderId="0" xfId="0" applyNumberFormat="1" applyFont="1"/>
    <xf numFmtId="0" fontId="9" fillId="0" borderId="0" xfId="1"/>
    <xf numFmtId="0" fontId="16" fillId="0" borderId="25" xfId="1" applyFont="1" applyBorder="1"/>
    <xf numFmtId="0" fontId="10" fillId="10" borderId="18" xfId="1" applyFont="1" applyFill="1" applyBorder="1" applyAlignment="1">
      <alignment horizontal="center"/>
    </xf>
    <xf numFmtId="0" fontId="10" fillId="10" borderId="18" xfId="1" applyFont="1" applyFill="1" applyBorder="1"/>
    <xf numFmtId="0" fontId="16" fillId="0" borderId="18" xfId="1" applyFont="1" applyBorder="1" applyAlignment="1">
      <alignment horizontal="center"/>
    </xf>
    <xf numFmtId="0" fontId="16" fillId="0" borderId="18" xfId="1" applyFont="1" applyBorder="1"/>
    <xf numFmtId="0" fontId="9" fillId="5" borderId="24" xfId="1" applyFill="1" applyBorder="1"/>
    <xf numFmtId="0" fontId="9" fillId="0" borderId="18" xfId="1" applyBorder="1" applyAlignment="1">
      <alignment horizontal="center"/>
    </xf>
    <xf numFmtId="0" fontId="9" fillId="0" borderId="18" xfId="1" applyBorder="1"/>
    <xf numFmtId="0" fontId="16" fillId="0" borderId="32" xfId="1" applyFont="1" applyBorder="1"/>
    <xf numFmtId="0" fontId="16" fillId="0" borderId="33" xfId="1" applyFont="1" applyBorder="1"/>
    <xf numFmtId="0" fontId="16" fillId="0" borderId="34" xfId="1" applyFont="1" applyBorder="1"/>
    <xf numFmtId="0" fontId="1" fillId="0" borderId="9" xfId="1" applyFont="1" applyBorder="1"/>
    <xf numFmtId="0" fontId="1" fillId="0" borderId="0" xfId="1" applyFont="1"/>
    <xf numFmtId="0" fontId="20" fillId="0" borderId="0" xfId="1" applyFont="1" applyAlignment="1">
      <alignment horizontal="left" wrapText="1"/>
    </xf>
    <xf numFmtId="0" fontId="16" fillId="0" borderId="0" xfId="1" applyFont="1"/>
    <xf numFmtId="0" fontId="22" fillId="0" borderId="18" xfId="1" applyFont="1" applyBorder="1" applyAlignment="1">
      <alignment horizontal="center"/>
    </xf>
    <xf numFmtId="0" fontId="9" fillId="3" borderId="31" xfId="1" applyFill="1" applyBorder="1" applyAlignment="1">
      <alignment horizontal="left"/>
    </xf>
    <xf numFmtId="0" fontId="9" fillId="3" borderId="15" xfId="1" applyFill="1" applyBorder="1" applyAlignment="1">
      <alignment horizontal="left"/>
    </xf>
    <xf numFmtId="0" fontId="9" fillId="3" borderId="37" xfId="1" applyFill="1" applyBorder="1" applyAlignment="1">
      <alignment horizontal="left"/>
    </xf>
    <xf numFmtId="0" fontId="16" fillId="3" borderId="15" xfId="1" applyFont="1" applyFill="1" applyBorder="1" applyAlignment="1">
      <alignment horizontal="left"/>
    </xf>
    <xf numFmtId="0" fontId="16" fillId="3" borderId="37" xfId="1" applyFont="1" applyFill="1" applyBorder="1" applyAlignment="1">
      <alignment horizontal="left"/>
    </xf>
    <xf numFmtId="0" fontId="16" fillId="11" borderId="24" xfId="1" applyFont="1" applyFill="1" applyBorder="1" applyAlignment="1">
      <alignment horizontal="center"/>
    </xf>
    <xf numFmtId="16" fontId="10" fillId="12" borderId="18" xfId="1" applyNumberFormat="1" applyFont="1" applyFill="1" applyBorder="1"/>
    <xf numFmtId="0" fontId="10" fillId="12" borderId="18" xfId="1" applyFont="1" applyFill="1" applyBorder="1" applyAlignment="1">
      <alignment horizontal="center"/>
    </xf>
    <xf numFmtId="0" fontId="9" fillId="3" borderId="0" xfId="1" applyFill="1"/>
    <xf numFmtId="0" fontId="15" fillId="5" borderId="18" xfId="1" applyFont="1" applyFill="1" applyBorder="1"/>
    <xf numFmtId="0" fontId="14" fillId="8" borderId="24" xfId="1" applyFont="1" applyFill="1" applyBorder="1" applyAlignment="1">
      <alignment horizontal="center" vertical="center"/>
    </xf>
    <xf numFmtId="0" fontId="15" fillId="5" borderId="25" xfId="1" applyFont="1" applyFill="1" applyBorder="1"/>
    <xf numFmtId="0" fontId="24" fillId="0" borderId="24" xfId="1" applyFont="1" applyBorder="1"/>
    <xf numFmtId="0" fontId="25" fillId="9" borderId="24" xfId="1" applyFont="1" applyFill="1" applyBorder="1" applyAlignment="1">
      <alignment horizontal="center"/>
    </xf>
    <xf numFmtId="0" fontId="26" fillId="0" borderId="24" xfId="1" applyFont="1" applyBorder="1" applyAlignment="1">
      <alignment horizontal="center"/>
    </xf>
    <xf numFmtId="0" fontId="26" fillId="0" borderId="32" xfId="1" applyFont="1" applyBorder="1" applyAlignment="1">
      <alignment horizontal="center"/>
    </xf>
    <xf numFmtId="0" fontId="12" fillId="5" borderId="18" xfId="1" applyFont="1" applyFill="1" applyBorder="1" applyAlignment="1">
      <alignment horizontal="center"/>
    </xf>
    <xf numFmtId="0" fontId="12" fillId="6" borderId="18" xfId="1" applyFont="1" applyFill="1" applyBorder="1" applyAlignment="1">
      <alignment horizontal="center"/>
    </xf>
    <xf numFmtId="0" fontId="17" fillId="0" borderId="18" xfId="1" applyFont="1" applyBorder="1" applyAlignment="1">
      <alignment horizontal="center"/>
    </xf>
    <xf numFmtId="0" fontId="19" fillId="10" borderId="41" xfId="1" applyFont="1" applyFill="1" applyBorder="1" applyAlignment="1">
      <alignment horizontal="center" wrapText="1"/>
    </xf>
    <xf numFmtId="0" fontId="19" fillId="10" borderId="38" xfId="1" applyFont="1" applyFill="1" applyBorder="1" applyAlignment="1">
      <alignment horizontal="center" wrapText="1"/>
    </xf>
    <xf numFmtId="0" fontId="12" fillId="7" borderId="25" xfId="1" applyFont="1" applyFill="1" applyBorder="1" applyAlignment="1">
      <alignment horizontal="center"/>
    </xf>
    <xf numFmtId="0" fontId="12" fillId="0" borderId="24" xfId="1" applyFont="1" applyBorder="1"/>
    <xf numFmtId="0" fontId="21" fillId="0" borderId="24" xfId="1" applyFont="1" applyBorder="1"/>
    <xf numFmtId="0" fontId="17" fillId="0" borderId="25" xfId="1" applyFont="1" applyBorder="1" applyAlignment="1">
      <alignment horizontal="center"/>
    </xf>
    <xf numFmtId="0" fontId="9" fillId="0" borderId="25" xfId="1" applyBorder="1"/>
    <xf numFmtId="0" fontId="9" fillId="0" borderId="0" xfId="1" applyAlignment="1">
      <alignment horizontal="left" wrapText="1"/>
    </xf>
    <xf numFmtId="0" fontId="22" fillId="3" borderId="24" xfId="1" applyFont="1" applyFill="1" applyBorder="1"/>
    <xf numFmtId="0" fontId="3" fillId="0" borderId="0" xfId="0" applyFont="1" applyAlignment="1">
      <alignment vertical="center" wrapText="1"/>
    </xf>
    <xf numFmtId="0" fontId="6" fillId="0" borderId="0" xfId="0" applyFont="1" applyAlignment="1">
      <alignment vertical="center" wrapText="1"/>
    </xf>
    <xf numFmtId="164" fontId="15" fillId="0" borderId="18" xfId="1" applyNumberFormat="1" applyFont="1" applyBorder="1"/>
    <xf numFmtId="164" fontId="15" fillId="0" borderId="25" xfId="1" applyNumberFormat="1" applyFont="1" applyBorder="1"/>
    <xf numFmtId="164" fontId="17" fillId="3" borderId="18" xfId="1" applyNumberFormat="1" applyFont="1" applyFill="1" applyBorder="1"/>
    <xf numFmtId="164" fontId="17" fillId="3" borderId="25" xfId="1" applyNumberFormat="1" applyFont="1" applyFill="1" applyBorder="1"/>
    <xf numFmtId="164" fontId="15" fillId="0" borderId="18" xfId="1" applyNumberFormat="1" applyFont="1" applyBorder="1" applyAlignment="1">
      <alignment horizontal="center"/>
    </xf>
    <xf numFmtId="164" fontId="15" fillId="0" borderId="25" xfId="1" applyNumberFormat="1" applyFont="1" applyBorder="1" applyAlignment="1">
      <alignment horizontal="center"/>
    </xf>
    <xf numFmtId="164" fontId="23" fillId="0" borderId="18" xfId="1" applyNumberFormat="1" applyFont="1" applyBorder="1" applyAlignment="1">
      <alignment horizontal="center"/>
    </xf>
    <xf numFmtId="164" fontId="23" fillId="0" borderId="25" xfId="1" applyNumberFormat="1" applyFont="1" applyBorder="1" applyAlignment="1">
      <alignment horizontal="center"/>
    </xf>
    <xf numFmtId="164" fontId="15" fillId="0" borderId="33" xfId="1" applyNumberFormat="1" applyFont="1" applyBorder="1" applyAlignment="1">
      <alignment horizontal="center"/>
    </xf>
    <xf numFmtId="164" fontId="15" fillId="0" borderId="34" xfId="1" applyNumberFormat="1" applyFont="1" applyBorder="1" applyAlignment="1">
      <alignment horizontal="center"/>
    </xf>
    <xf numFmtId="4" fontId="7" fillId="0" borderId="20" xfId="0" applyNumberFormat="1" applyFont="1" applyBorder="1" applyAlignment="1">
      <alignment horizontal="center"/>
    </xf>
    <xf numFmtId="164" fontId="28" fillId="0" borderId="20" xfId="0" applyNumberFormat="1" applyFont="1" applyBorder="1"/>
    <xf numFmtId="0" fontId="3" fillId="0" borderId="0" xfId="0" applyFont="1" applyAlignment="1">
      <alignment horizontal="center" vertical="center" wrapText="1"/>
    </xf>
    <xf numFmtId="0" fontId="0" fillId="0" borderId="9" xfId="0" applyBorder="1"/>
    <xf numFmtId="0" fontId="0" fillId="0" borderId="0" xfId="0" applyAlignment="1">
      <alignment horizontal="center"/>
    </xf>
    <xf numFmtId="0" fontId="3" fillId="0" borderId="18" xfId="0" applyFont="1" applyBorder="1" applyAlignment="1">
      <alignment horizontal="center" vertical="center" wrapText="1"/>
    </xf>
    <xf numFmtId="0" fontId="0" fillId="0" borderId="13" xfId="0" applyBorder="1"/>
    <xf numFmtId="0" fontId="0" fillId="0" borderId="12" xfId="0" applyBorder="1"/>
    <xf numFmtId="0" fontId="0" fillId="0" borderId="7" xfId="0" applyBorder="1"/>
    <xf numFmtId="16" fontId="3" fillId="0" borderId="0" xfId="0" applyNumberFormat="1" applyFont="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28" fillId="0" borderId="0" xfId="0" applyFont="1"/>
    <xf numFmtId="0" fontId="3" fillId="0" borderId="26" xfId="0" applyFont="1" applyBorder="1" applyAlignment="1">
      <alignment vertical="center" wrapText="1"/>
    </xf>
    <xf numFmtId="0" fontId="3" fillId="0" borderId="25" xfId="0" applyFont="1" applyBorder="1" applyAlignment="1">
      <alignment vertical="center" wrapText="1"/>
    </xf>
    <xf numFmtId="0" fontId="3" fillId="0" borderId="29" xfId="0" applyFont="1" applyBorder="1" applyAlignment="1">
      <alignment vertical="center" wrapText="1"/>
    </xf>
    <xf numFmtId="0" fontId="5" fillId="0" borderId="0" xfId="0" applyFont="1" applyAlignment="1">
      <alignment horizontal="left" vertical="center"/>
    </xf>
    <xf numFmtId="0" fontId="5" fillId="0" borderId="0" xfId="0" applyFont="1" applyAlignment="1">
      <alignment vertical="center"/>
    </xf>
    <xf numFmtId="0" fontId="34" fillId="0" borderId="0" xfId="0" applyFont="1" applyAlignment="1">
      <alignment vertical="center" wrapText="1"/>
    </xf>
    <xf numFmtId="0" fontId="33" fillId="0" borderId="0" xfId="0" applyFont="1" applyAlignment="1">
      <alignment vertical="center" wrapText="1"/>
    </xf>
    <xf numFmtId="0" fontId="0" fillId="0" borderId="11" xfId="0" applyBorder="1"/>
    <xf numFmtId="0" fontId="39" fillId="0" borderId="1" xfId="0" applyFont="1" applyBorder="1" applyAlignment="1">
      <alignment horizontal="center" vertical="center" wrapText="1"/>
    </xf>
    <xf numFmtId="0" fontId="0" fillId="0" borderId="17" xfId="0" applyBorder="1"/>
    <xf numFmtId="0" fontId="7" fillId="2" borderId="18" xfId="0" applyFont="1" applyFill="1" applyBorder="1"/>
    <xf numFmtId="0" fontId="7" fillId="2" borderId="18" xfId="0" applyFont="1" applyFill="1" applyBorder="1" applyAlignment="1">
      <alignment horizontal="center"/>
    </xf>
    <xf numFmtId="0" fontId="42" fillId="0" borderId="43" xfId="0" applyFont="1" applyBorder="1" applyAlignment="1">
      <alignment horizontal="center" vertical="center" wrapText="1"/>
    </xf>
    <xf numFmtId="0" fontId="13" fillId="13" borderId="30" xfId="1" applyFont="1" applyFill="1" applyBorder="1" applyAlignment="1">
      <alignment horizontal="center" vertical="center"/>
    </xf>
    <xf numFmtId="0" fontId="13" fillId="13" borderId="28" xfId="1" applyFont="1" applyFill="1" applyBorder="1" applyAlignment="1">
      <alignment horizontal="center" vertical="center"/>
    </xf>
    <xf numFmtId="0" fontId="13" fillId="13" borderId="29" xfId="1" applyFont="1" applyFill="1" applyBorder="1" applyAlignment="1">
      <alignment horizontal="center" vertical="center"/>
    </xf>
    <xf numFmtId="0" fontId="13" fillId="13" borderId="24" xfId="1" applyFont="1" applyFill="1" applyBorder="1" applyAlignment="1">
      <alignment horizontal="center" vertical="center"/>
    </xf>
    <xf numFmtId="0" fontId="13" fillId="13" borderId="18" xfId="1" applyFont="1" applyFill="1" applyBorder="1" applyAlignment="1">
      <alignment horizontal="center" vertical="center"/>
    </xf>
    <xf numFmtId="0" fontId="13" fillId="13" borderId="25" xfId="1" applyFont="1" applyFill="1" applyBorder="1" applyAlignment="1">
      <alignment horizontal="center" vertical="center"/>
    </xf>
    <xf numFmtId="0" fontId="12" fillId="13" borderId="28" xfId="1" applyFont="1" applyFill="1" applyBorder="1"/>
    <xf numFmtId="0" fontId="9" fillId="13" borderId="29" xfId="1" applyFill="1" applyBorder="1"/>
    <xf numFmtId="0" fontId="18" fillId="13" borderId="39" xfId="1" applyFont="1" applyFill="1" applyBorder="1" applyAlignment="1">
      <alignment horizontal="center"/>
    </xf>
    <xf numFmtId="0" fontId="18" fillId="13" borderId="40" xfId="1" applyFont="1" applyFill="1" applyBorder="1" applyAlignment="1">
      <alignment horizontal="center"/>
    </xf>
    <xf numFmtId="0" fontId="22" fillId="13" borderId="29" xfId="1" applyFont="1" applyFill="1" applyBorder="1"/>
    <xf numFmtId="0" fontId="10" fillId="13" borderId="27" xfId="1" applyFont="1" applyFill="1" applyBorder="1" applyAlignment="1">
      <alignment horizontal="center"/>
    </xf>
    <xf numFmtId="0" fontId="22" fillId="13" borderId="27" xfId="1" applyFont="1" applyFill="1" applyBorder="1" applyAlignment="1">
      <alignment horizontal="center"/>
    </xf>
    <xf numFmtId="0" fontId="22" fillId="13" borderId="36" xfId="1" applyFont="1" applyFill="1" applyBorder="1" applyAlignment="1">
      <alignment horizontal="center"/>
    </xf>
    <xf numFmtId="164" fontId="15" fillId="14" borderId="18" xfId="1" applyNumberFormat="1" applyFont="1" applyFill="1" applyBorder="1" applyAlignment="1">
      <alignment horizontal="center"/>
    </xf>
    <xf numFmtId="164" fontId="15" fillId="14" borderId="25" xfId="1" applyNumberFormat="1" applyFont="1" applyFill="1" applyBorder="1" applyAlignment="1">
      <alignment horizontal="center"/>
    </xf>
    <xf numFmtId="4" fontId="43" fillId="0" borderId="45" xfId="0" applyNumberFormat="1" applyFont="1" applyBorder="1" applyAlignment="1">
      <alignment horizontal="center"/>
    </xf>
    <xf numFmtId="4" fontId="43" fillId="0" borderId="45" xfId="0" applyNumberFormat="1" applyFont="1" applyBorder="1"/>
    <xf numFmtId="0" fontId="22" fillId="0" borderId="0" xfId="0" applyFont="1"/>
    <xf numFmtId="0" fontId="45" fillId="0" borderId="19" xfId="0" applyFont="1" applyBorder="1"/>
    <xf numFmtId="0" fontId="46" fillId="0" borderId="20" xfId="0" applyFont="1" applyBorder="1"/>
    <xf numFmtId="0" fontId="46" fillId="0" borderId="19" xfId="0" applyFont="1" applyBorder="1"/>
    <xf numFmtId="0" fontId="46" fillId="0" borderId="20" xfId="0" applyFont="1" applyBorder="1" applyAlignment="1">
      <alignment horizontal="left"/>
    </xf>
    <xf numFmtId="0" fontId="47" fillId="0" borderId="19" xfId="0" applyFont="1" applyBorder="1"/>
    <xf numFmtId="0" fontId="45" fillId="0" borderId="20" xfId="0" applyFont="1" applyBorder="1"/>
    <xf numFmtId="0" fontId="3" fillId="0" borderId="4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0" xfId="0" applyFont="1" applyBorder="1" applyAlignment="1">
      <alignment vertical="center" wrapText="1"/>
    </xf>
    <xf numFmtId="0" fontId="3" fillId="0" borderId="33" xfId="0" applyFont="1" applyBorder="1" applyAlignment="1">
      <alignment horizontal="center" vertical="center" wrapText="1"/>
    </xf>
    <xf numFmtId="0" fontId="3" fillId="0" borderId="34" xfId="0" applyFont="1" applyBorder="1" applyAlignment="1">
      <alignment vertical="center" wrapText="1"/>
    </xf>
    <xf numFmtId="0" fontId="3" fillId="0" borderId="51" xfId="0" applyFont="1" applyBorder="1" applyAlignment="1">
      <alignment horizontal="center" vertical="center" wrapText="1"/>
    </xf>
    <xf numFmtId="4" fontId="43" fillId="0" borderId="23" xfId="0" applyNumberFormat="1" applyFont="1" applyBorder="1" applyAlignment="1">
      <alignment horizontal="center" wrapText="1"/>
    </xf>
    <xf numFmtId="0" fontId="7" fillId="0" borderId="0" xfId="0" applyFont="1"/>
    <xf numFmtId="0" fontId="45" fillId="0" borderId="0" xfId="0" applyFont="1"/>
    <xf numFmtId="0" fontId="46" fillId="0" borderId="0" xfId="0" applyFont="1"/>
    <xf numFmtId="0" fontId="47" fillId="0" borderId="0" xfId="0" applyFont="1"/>
    <xf numFmtId="0" fontId="46" fillId="0" borderId="0" xfId="0" applyFont="1" applyAlignment="1">
      <alignment horizontal="left"/>
    </xf>
    <xf numFmtId="0" fontId="42" fillId="0" borderId="7" xfId="0" applyFont="1" applyBorder="1" applyAlignment="1">
      <alignment horizontal="center" vertical="top" wrapText="1"/>
    </xf>
    <xf numFmtId="0" fontId="52" fillId="0" borderId="0" xfId="0" applyFont="1"/>
    <xf numFmtId="0" fontId="0" fillId="0" borderId="18" xfId="0" applyBorder="1"/>
    <xf numFmtId="0" fontId="22" fillId="6" borderId="29" xfId="1" applyFont="1" applyFill="1" applyBorder="1"/>
    <xf numFmtId="0" fontId="50" fillId="0" borderId="0" xfId="0" applyFont="1" applyAlignment="1">
      <alignment vertical="center" wrapText="1"/>
    </xf>
    <xf numFmtId="0" fontId="53" fillId="0" borderId="19" xfId="0" applyFont="1" applyBorder="1" applyAlignment="1">
      <alignment vertical="center"/>
    </xf>
    <xf numFmtId="0" fontId="17" fillId="3" borderId="25" xfId="1" applyFont="1" applyFill="1" applyBorder="1" applyAlignment="1">
      <alignment horizontal="center"/>
    </xf>
    <xf numFmtId="164" fontId="15" fillId="3" borderId="18" xfId="1" applyNumberFormat="1" applyFont="1" applyFill="1" applyBorder="1"/>
    <xf numFmtId="164" fontId="15" fillId="3" borderId="25" xfId="1" applyNumberFormat="1" applyFont="1" applyFill="1" applyBorder="1"/>
    <xf numFmtId="164" fontId="15" fillId="3" borderId="18" xfId="1" applyNumberFormat="1" applyFont="1" applyFill="1" applyBorder="1" applyAlignment="1">
      <alignment horizontal="center"/>
    </xf>
    <xf numFmtId="164" fontId="15" fillId="3" borderId="25" xfId="1" applyNumberFormat="1" applyFont="1" applyFill="1" applyBorder="1" applyAlignment="1">
      <alignment horizontal="center"/>
    </xf>
    <xf numFmtId="0" fontId="9" fillId="5" borderId="16" xfId="1" applyFill="1" applyBorder="1"/>
    <xf numFmtId="0" fontId="9" fillId="5" borderId="51" xfId="1" applyFill="1" applyBorder="1"/>
    <xf numFmtId="0" fontId="2" fillId="13" borderId="27" xfId="1" applyFont="1" applyFill="1" applyBorder="1" applyAlignment="1">
      <alignment horizontal="center"/>
    </xf>
    <xf numFmtId="0" fontId="9" fillId="0" borderId="16" xfId="1" applyBorder="1" applyAlignment="1">
      <alignment horizontal="center"/>
    </xf>
    <xf numFmtId="0" fontId="16" fillId="11" borderId="32" xfId="1" applyFont="1" applyFill="1" applyBorder="1" applyAlignment="1">
      <alignment horizontal="center"/>
    </xf>
    <xf numFmtId="0" fontId="16" fillId="0" borderId="33" xfId="1" applyFont="1" applyBorder="1" applyAlignment="1">
      <alignment horizontal="center"/>
    </xf>
    <xf numFmtId="0" fontId="2" fillId="10" borderId="52" xfId="1" applyFont="1" applyFill="1" applyBorder="1" applyAlignment="1">
      <alignment horizontal="left"/>
    </xf>
    <xf numFmtId="0" fontId="2" fillId="10" borderId="53" xfId="1" applyFont="1" applyFill="1" applyBorder="1" applyAlignment="1">
      <alignment horizontal="left"/>
    </xf>
    <xf numFmtId="0" fontId="9" fillId="10" borderId="53" xfId="1" applyFill="1" applyBorder="1" applyAlignment="1">
      <alignment horizontal="left"/>
    </xf>
    <xf numFmtId="0" fontId="9" fillId="0" borderId="54" xfId="1" applyBorder="1" applyAlignment="1">
      <alignment horizontal="left"/>
    </xf>
    <xf numFmtId="0" fontId="9" fillId="0" borderId="52" xfId="1" applyBorder="1" applyAlignment="1">
      <alignment horizontal="left"/>
    </xf>
    <xf numFmtId="0" fontId="9" fillId="0" borderId="53" xfId="1" applyBorder="1" applyAlignment="1">
      <alignment horizontal="left"/>
    </xf>
    <xf numFmtId="0" fontId="22" fillId="0" borderId="33" xfId="1" applyFont="1" applyBorder="1" applyAlignment="1">
      <alignment horizontal="center"/>
    </xf>
    <xf numFmtId="0" fontId="0" fillId="0" borderId="9" xfId="0" applyBorder="1" applyAlignment="1">
      <alignment horizontal="center"/>
    </xf>
    <xf numFmtId="0" fontId="0" fillId="0" borderId="16" xfId="0" applyBorder="1"/>
    <xf numFmtId="0" fontId="0" fillId="0" borderId="14" xfId="0" applyBorder="1"/>
    <xf numFmtId="3" fontId="0" fillId="0" borderId="14" xfId="0" applyNumberFormat="1" applyBorder="1"/>
    <xf numFmtId="0" fontId="0" fillId="0" borderId="14" xfId="0" applyBorder="1" applyAlignment="1">
      <alignment horizontal="left"/>
    </xf>
    <xf numFmtId="0" fontId="0" fillId="0" borderId="38" xfId="0" applyBorder="1"/>
    <xf numFmtId="0" fontId="0" fillId="0" borderId="23" xfId="0" applyBorder="1"/>
    <xf numFmtId="3" fontId="0" fillId="0" borderId="38" xfId="0" applyNumberFormat="1" applyBorder="1"/>
    <xf numFmtId="0" fontId="0" fillId="0" borderId="38" xfId="0" applyBorder="1" applyAlignment="1">
      <alignment horizontal="left"/>
    </xf>
    <xf numFmtId="0" fontId="0" fillId="0" borderId="22" xfId="0" applyBorder="1"/>
    <xf numFmtId="3" fontId="0" fillId="0" borderId="22" xfId="0" applyNumberFormat="1" applyBorder="1"/>
    <xf numFmtId="0" fontId="0" fillId="0" borderId="22" xfId="0" applyBorder="1" applyAlignment="1">
      <alignment horizontal="left"/>
    </xf>
    <xf numFmtId="0" fontId="0" fillId="0" borderId="46" xfId="0" applyBorder="1" applyAlignment="1">
      <alignment horizontal="center"/>
    </xf>
    <xf numFmtId="0" fontId="0" fillId="0" borderId="46" xfId="0" applyBorder="1" applyAlignment="1">
      <alignment wrapText="1"/>
    </xf>
    <xf numFmtId="0" fontId="0" fillId="0" borderId="21" xfId="0" applyBorder="1" applyAlignment="1">
      <alignment horizontal="center" wrapText="1"/>
    </xf>
    <xf numFmtId="3" fontId="54" fillId="0" borderId="18" xfId="0" applyNumberFormat="1" applyFont="1" applyBorder="1"/>
    <xf numFmtId="2" fontId="0" fillId="0" borderId="18" xfId="0" applyNumberFormat="1" applyBorder="1"/>
    <xf numFmtId="4" fontId="0" fillId="0" borderId="17" xfId="0" applyNumberFormat="1" applyBorder="1"/>
    <xf numFmtId="2" fontId="0" fillId="0" borderId="17" xfId="0" applyNumberFormat="1" applyBorder="1"/>
    <xf numFmtId="0" fontId="0" fillId="10" borderId="18" xfId="0" applyFill="1" applyBorder="1"/>
    <xf numFmtId="0" fontId="0" fillId="0" borderId="18" xfId="0" applyBorder="1" applyAlignment="1">
      <alignment vertical="center"/>
    </xf>
    <xf numFmtId="0" fontId="2" fillId="0" borderId="18" xfId="0" applyFont="1" applyBorder="1"/>
    <xf numFmtId="2" fontId="2" fillId="0" borderId="18" xfId="0" applyNumberFormat="1" applyFont="1" applyBorder="1"/>
    <xf numFmtId="0" fontId="42" fillId="0" borderId="11"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left" vertical="center"/>
    </xf>
    <xf numFmtId="0" fontId="42" fillId="0" borderId="9" xfId="0" applyFont="1" applyBorder="1" applyAlignment="1">
      <alignment horizontal="left"/>
    </xf>
    <xf numFmtId="0" fontId="42" fillId="0" borderId="0" xfId="0" applyFont="1" applyAlignment="1">
      <alignment horizontal="left"/>
    </xf>
    <xf numFmtId="0" fontId="42" fillId="0" borderId="7" xfId="0" applyFont="1" applyBorder="1" applyAlignment="1">
      <alignment horizontal="left"/>
    </xf>
    <xf numFmtId="0" fontId="42" fillId="0" borderId="4" xfId="0" applyFont="1" applyBorder="1" applyAlignment="1">
      <alignment horizontal="left" vertical="center"/>
    </xf>
    <xf numFmtId="0" fontId="42" fillId="0" borderId="5" xfId="0" applyFont="1" applyBorder="1" applyAlignment="1">
      <alignment horizontal="left" vertical="center"/>
    </xf>
    <xf numFmtId="0" fontId="42" fillId="0" borderId="6" xfId="0" applyFont="1" applyBorder="1" applyAlignment="1">
      <alignment horizontal="lef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4"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4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44" xfId="0" applyFont="1" applyBorder="1" applyAlignment="1">
      <alignment horizontal="center" vertical="center" wrapText="1"/>
    </xf>
    <xf numFmtId="0" fontId="34" fillId="0" borderId="1" xfId="0" applyFont="1" applyBorder="1" applyAlignment="1">
      <alignment horizontal="right" vertical="center" wrapText="1"/>
    </xf>
    <xf numFmtId="0" fontId="34" fillId="0" borderId="2" xfId="0" applyFont="1" applyBorder="1" applyAlignment="1">
      <alignment horizontal="right" vertical="center" wrapText="1"/>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0" fillId="0" borderId="47" xfId="0" applyBorder="1" applyAlignment="1">
      <alignment horizontal="center"/>
    </xf>
    <xf numFmtId="0" fontId="0" fillId="0" borderId="35" xfId="0" applyBorder="1" applyAlignment="1">
      <alignment horizontal="center"/>
    </xf>
    <xf numFmtId="0" fontId="0" fillId="0" borderId="42" xfId="0" applyBorder="1" applyAlignment="1">
      <alignment horizontal="center"/>
    </xf>
    <xf numFmtId="0" fontId="0" fillId="0" borderId="31" xfId="0" applyBorder="1" applyAlignment="1">
      <alignment horizontal="center"/>
    </xf>
    <xf numFmtId="0" fontId="0" fillId="0" borderId="15" xfId="0" applyBorder="1" applyAlignment="1">
      <alignment horizontal="center"/>
    </xf>
    <xf numFmtId="0" fontId="0" fillId="0" borderId="37" xfId="0" applyBorder="1" applyAlignment="1">
      <alignment horizontal="center"/>
    </xf>
    <xf numFmtId="0" fontId="0" fillId="4" borderId="31" xfId="0" applyFill="1" applyBorder="1" applyAlignment="1">
      <alignment horizontal="center" wrapText="1"/>
    </xf>
    <xf numFmtId="0" fontId="0" fillId="4" borderId="37" xfId="0" applyFill="1" applyBorder="1" applyAlignment="1">
      <alignment horizontal="center" wrapText="1"/>
    </xf>
    <xf numFmtId="0" fontId="0" fillId="0" borderId="26" xfId="0" applyBorder="1" applyAlignment="1">
      <alignment horizontal="center"/>
    </xf>
    <xf numFmtId="0" fontId="0" fillId="0" borderId="27" xfId="0" applyBorder="1" applyAlignment="1">
      <alignment horizontal="center"/>
    </xf>
    <xf numFmtId="0" fontId="0" fillId="0" borderId="36" xfId="0" applyBorder="1" applyAlignment="1">
      <alignment horizontal="center"/>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48" fillId="0" borderId="10" xfId="0" applyFont="1" applyBorder="1" applyAlignment="1">
      <alignment vertical="center" wrapText="1"/>
    </xf>
    <xf numFmtId="0" fontId="48" fillId="0" borderId="8" xfId="0" applyFont="1" applyBorder="1" applyAlignment="1">
      <alignment vertical="center" wrapText="1"/>
    </xf>
    <xf numFmtId="0" fontId="48" fillId="0" borderId="44" xfId="0" applyFont="1" applyBorder="1" applyAlignment="1">
      <alignment vertical="center" wrapText="1"/>
    </xf>
    <xf numFmtId="0" fontId="49" fillId="0" borderId="10" xfId="0" applyFont="1" applyBorder="1" applyAlignment="1">
      <alignment horizontal="center" vertical="center" wrapText="1"/>
    </xf>
    <xf numFmtId="0" fontId="49" fillId="0" borderId="44" xfId="0" applyFont="1" applyBorder="1" applyAlignment="1">
      <alignment horizontal="center"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44" xfId="0" applyFont="1" applyBorder="1" applyAlignment="1">
      <alignment horizontal="center" vertical="center" wrapText="1"/>
    </xf>
    <xf numFmtId="0" fontId="55" fillId="4" borderId="11" xfId="0" applyFont="1" applyFill="1" applyBorder="1" applyAlignment="1">
      <alignment horizontal="center" vertical="center" wrapText="1"/>
    </xf>
    <xf numFmtId="0" fontId="55" fillId="4" borderId="12" xfId="0" applyFont="1" applyFill="1" applyBorder="1" applyAlignment="1">
      <alignment horizontal="center" vertical="center" wrapText="1"/>
    </xf>
    <xf numFmtId="0" fontId="55" fillId="4" borderId="4" xfId="0" applyFont="1" applyFill="1" applyBorder="1" applyAlignment="1">
      <alignment horizontal="center" vertical="center" wrapText="1"/>
    </xf>
    <xf numFmtId="0" fontId="55" fillId="4" borderId="6" xfId="0" applyFont="1" applyFill="1" applyBorder="1" applyAlignment="1">
      <alignment horizontal="center" vertical="center" wrapText="1"/>
    </xf>
    <xf numFmtId="0" fontId="0" fillId="0" borderId="41" xfId="0" applyBorder="1" applyAlignment="1">
      <alignment horizontal="center" wrapText="1"/>
    </xf>
    <xf numFmtId="0" fontId="0" fillId="0" borderId="38" xfId="0" applyBorder="1" applyAlignment="1">
      <alignment horizontal="center" wrapText="1"/>
    </xf>
    <xf numFmtId="4" fontId="43" fillId="0" borderId="41" xfId="0" applyNumberFormat="1" applyFont="1" applyBorder="1" applyAlignment="1">
      <alignment horizontal="center"/>
    </xf>
    <xf numFmtId="4" fontId="43" fillId="0" borderId="38" xfId="0" applyNumberFormat="1" applyFont="1" applyBorder="1" applyAlignment="1">
      <alignment horizontal="center"/>
    </xf>
    <xf numFmtId="0" fontId="0" fillId="0" borderId="0" xfId="0"/>
    <xf numFmtId="4" fontId="43" fillId="0" borderId="41" xfId="0" applyNumberFormat="1" applyFont="1" applyBorder="1" applyAlignment="1">
      <alignment horizontal="center" wrapText="1"/>
    </xf>
    <xf numFmtId="4" fontId="43" fillId="0" borderId="38" xfId="0" applyNumberFormat="1" applyFont="1" applyBorder="1" applyAlignment="1">
      <alignment horizontal="center" wrapText="1"/>
    </xf>
    <xf numFmtId="0" fontId="0" fillId="0" borderId="51" xfId="0" applyBorder="1" applyAlignment="1">
      <alignment horizontal="center"/>
    </xf>
    <xf numFmtId="0" fontId="21" fillId="0" borderId="0" xfId="0" applyFont="1" applyAlignment="1">
      <alignment horizontal="center"/>
    </xf>
    <xf numFmtId="0" fontId="44" fillId="0" borderId="0" xfId="0" applyFont="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18" xfId="0" applyBorder="1" applyAlignment="1">
      <alignment horizontal="center" wrapText="1"/>
    </xf>
    <xf numFmtId="0" fontId="0" fillId="0" borderId="25"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48" xfId="0" applyBorder="1" applyAlignment="1">
      <alignment horizontal="center"/>
    </xf>
    <xf numFmtId="0" fontId="0" fillId="0" borderId="16" xfId="0" applyBorder="1" applyAlignment="1">
      <alignment horizontal="center"/>
    </xf>
    <xf numFmtId="0" fontId="51" fillId="0" borderId="19" xfId="0" applyFont="1" applyBorder="1" applyAlignment="1">
      <alignment horizontal="left" vertical="center" wrapText="1"/>
    </xf>
    <xf numFmtId="0" fontId="51" fillId="0" borderId="0" xfId="0" applyFont="1" applyAlignment="1">
      <alignment horizontal="left" vertical="center" wrapText="1"/>
    </xf>
    <xf numFmtId="0" fontId="51" fillId="0" borderId="20" xfId="0" applyFont="1" applyBorder="1" applyAlignment="1">
      <alignment horizontal="left" vertical="center" wrapText="1"/>
    </xf>
    <xf numFmtId="0" fontId="51" fillId="0" borderId="21"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23" xfId="0" applyFont="1" applyBorder="1" applyAlignment="1">
      <alignment horizontal="center" vertical="center" wrapText="1"/>
    </xf>
    <xf numFmtId="0" fontId="7" fillId="0" borderId="0" xfId="0" applyFont="1" applyAlignment="1">
      <alignment horizontal="center"/>
    </xf>
    <xf numFmtId="0" fontId="28" fillId="0" borderId="0" xfId="0" applyFont="1" applyAlignment="1">
      <alignment horizontal="center"/>
    </xf>
    <xf numFmtId="0" fontId="8" fillId="2" borderId="0" xfId="0" applyFont="1" applyFill="1" applyAlignment="1">
      <alignment horizontal="center" vertical="center"/>
    </xf>
    <xf numFmtId="4" fontId="29" fillId="0" borderId="20" xfId="0" applyNumberFormat="1" applyFont="1" applyBorder="1" applyAlignment="1">
      <alignment horizontal="center"/>
    </xf>
    <xf numFmtId="0" fontId="29" fillId="0" borderId="20" xfId="0" applyFont="1" applyBorder="1" applyAlignment="1">
      <alignment horizontal="center"/>
    </xf>
    <xf numFmtId="0" fontId="22" fillId="6" borderId="30" xfId="1" applyFont="1" applyFill="1" applyBorder="1" applyAlignment="1">
      <alignment horizontal="center"/>
    </xf>
    <xf numFmtId="0" fontId="22" fillId="6" borderId="28" xfId="1" applyFont="1" applyFill="1" applyBorder="1" applyAlignment="1">
      <alignment horizontal="center"/>
    </xf>
    <xf numFmtId="0" fontId="9" fillId="0" borderId="24" xfId="1" applyBorder="1"/>
    <xf numFmtId="0" fontId="9" fillId="0" borderId="18" xfId="1" applyBorder="1"/>
    <xf numFmtId="0" fontId="9" fillId="0" borderId="25" xfId="1" applyBorder="1"/>
    <xf numFmtId="0" fontId="11" fillId="13" borderId="30" xfId="1" applyFont="1" applyFill="1" applyBorder="1"/>
    <xf numFmtId="0" fontId="11" fillId="13" borderId="28" xfId="1" applyFont="1" applyFill="1" applyBorder="1"/>
    <xf numFmtId="0" fontId="7" fillId="4" borderId="18" xfId="1" applyFont="1" applyFill="1" applyBorder="1" applyAlignment="1">
      <alignment horizontal="center"/>
    </xf>
    <xf numFmtId="0" fontId="7" fillId="4" borderId="25" xfId="1" applyFont="1" applyFill="1" applyBorder="1" applyAlignment="1">
      <alignment horizontal="center"/>
    </xf>
    <xf numFmtId="0" fontId="22" fillId="13" borderId="30" xfId="1" applyFont="1" applyFill="1" applyBorder="1" applyAlignment="1">
      <alignment horizontal="center"/>
    </xf>
    <xf numFmtId="0" fontId="22" fillId="13" borderId="28" xfId="1"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63500</xdr:colOff>
      <xdr:row>1</xdr:row>
      <xdr:rowOff>6350</xdr:rowOff>
    </xdr:from>
    <xdr:to>
      <xdr:col>1</xdr:col>
      <xdr:colOff>1263650</xdr:colOff>
      <xdr:row>4</xdr:row>
      <xdr:rowOff>20962</xdr:rowOff>
    </xdr:to>
    <xdr:pic>
      <xdr:nvPicPr>
        <xdr:cNvPr id="11" name="Billede 5" descr="Logo Maskot">
          <a:extLst>
            <a:ext uri="{FF2B5EF4-FFF2-40B4-BE49-F238E27FC236}">
              <a16:creationId xmlns:a16="http://schemas.microsoft.com/office/drawing/2014/main" id="{169743B1-79FB-40ED-A9F1-BC3D3014F2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6850"/>
          <a:ext cx="1200150" cy="567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249555</xdr:colOff>
      <xdr:row>9</xdr:row>
      <xdr:rowOff>104775</xdr:rowOff>
    </xdr:from>
    <xdr:to>
      <xdr:col>17</xdr:col>
      <xdr:colOff>295274</xdr:colOff>
      <xdr:row>9</xdr:row>
      <xdr:rowOff>150494</xdr:rowOff>
    </xdr:to>
    <xdr:sp macro="" textlink="">
      <xdr:nvSpPr>
        <xdr:cNvPr id="4" name="Tekstfelt 2">
          <a:extLst>
            <a:ext uri="{FF2B5EF4-FFF2-40B4-BE49-F238E27FC236}">
              <a16:creationId xmlns:a16="http://schemas.microsoft.com/office/drawing/2014/main" id="{4DC401ED-C022-4B51-A472-33AF2FEAD9AE}"/>
            </a:ext>
          </a:extLst>
        </xdr:cNvPr>
        <xdr:cNvSpPr txBox="1">
          <a:spLocks noChangeArrowheads="1"/>
        </xdr:cNvSpPr>
      </xdr:nvSpPr>
      <xdr:spPr bwMode="auto">
        <a:xfrm flipV="1">
          <a:off x="10136505" y="1819275"/>
          <a:ext cx="45719" cy="45719"/>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endParaRPr lang="en-DK"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37"/>
  <sheetViews>
    <sheetView showGridLines="0" tabSelected="1" zoomScaleNormal="100" workbookViewId="0">
      <selection activeCell="Q15" sqref="Q15"/>
    </sheetView>
  </sheetViews>
  <sheetFormatPr defaultRowHeight="15" x14ac:dyDescent="0.25"/>
  <cols>
    <col min="1" max="1" width="0.140625" customWidth="1"/>
    <col min="2" max="2" width="19.7109375" customWidth="1"/>
    <col min="5" max="5" width="7.140625" customWidth="1"/>
    <col min="6" max="6" width="9.85546875" customWidth="1"/>
    <col min="7" max="7" width="9.7109375" customWidth="1"/>
    <col min="8" max="9" width="8.5703125" customWidth="1"/>
    <col min="10" max="10" width="11.5703125" customWidth="1"/>
    <col min="11" max="11" width="11" customWidth="1"/>
    <col min="12" max="12" width="10.140625" customWidth="1"/>
    <col min="13" max="13" width="9" customWidth="1"/>
    <col min="14" max="14" width="6.85546875" customWidth="1"/>
    <col min="15" max="15" width="6.42578125" customWidth="1"/>
  </cols>
  <sheetData>
    <row r="1" spans="2:21" ht="15.75" thickBot="1" x14ac:dyDescent="0.3">
      <c r="B1" s="86"/>
      <c r="C1" s="70"/>
      <c r="D1" s="70"/>
      <c r="E1" s="70"/>
      <c r="F1" s="70"/>
      <c r="G1" s="70"/>
      <c r="H1" s="70"/>
      <c r="I1" s="70"/>
      <c r="J1" s="70"/>
      <c r="K1" s="70"/>
      <c r="L1" s="70"/>
      <c r="M1" s="71"/>
    </row>
    <row r="2" spans="2:21" x14ac:dyDescent="0.25">
      <c r="B2" s="67"/>
      <c r="G2" s="86" t="s">
        <v>102</v>
      </c>
      <c r="H2" s="70"/>
      <c r="I2" s="226"/>
      <c r="J2" s="227"/>
      <c r="K2" s="227"/>
      <c r="L2" s="227"/>
      <c r="M2" s="228"/>
    </row>
    <row r="3" spans="2:21" x14ac:dyDescent="0.25">
      <c r="B3" s="153"/>
      <c r="G3" s="221" t="s">
        <v>15</v>
      </c>
      <c r="H3" s="223"/>
      <c r="I3" s="221"/>
      <c r="J3" s="222"/>
      <c r="K3" s="222"/>
      <c r="L3" s="222"/>
      <c r="M3" s="223"/>
      <c r="Q3" s="68"/>
    </row>
    <row r="4" spans="2:21" x14ac:dyDescent="0.25">
      <c r="B4" s="153"/>
      <c r="G4" s="221" t="s">
        <v>16</v>
      </c>
      <c r="H4" s="223"/>
      <c r="I4" s="221"/>
      <c r="J4" s="222"/>
      <c r="K4" s="222"/>
      <c r="L4" s="222"/>
      <c r="M4" s="223"/>
    </row>
    <row r="5" spans="2:21" ht="31.5" customHeight="1" x14ac:dyDescent="0.25">
      <c r="B5" s="153" t="s">
        <v>0</v>
      </c>
      <c r="G5" s="224" t="s">
        <v>130</v>
      </c>
      <c r="H5" s="225"/>
      <c r="I5" s="221"/>
      <c r="J5" s="222"/>
      <c r="K5" s="222"/>
      <c r="L5" s="222"/>
      <c r="M5" s="223"/>
    </row>
    <row r="6" spans="2:21" x14ac:dyDescent="0.25">
      <c r="G6" s="221" t="s">
        <v>80</v>
      </c>
      <c r="H6" s="223"/>
      <c r="I6" s="221"/>
      <c r="J6" s="222"/>
      <c r="K6" s="222"/>
      <c r="L6" s="222"/>
      <c r="M6" s="223"/>
    </row>
    <row r="7" spans="2:21" ht="15.75" thickBot="1" x14ac:dyDescent="0.3">
      <c r="B7" s="67"/>
      <c r="G7" s="218" t="s">
        <v>17</v>
      </c>
      <c r="H7" s="220"/>
      <c r="I7" s="218"/>
      <c r="J7" s="219"/>
      <c r="K7" s="219"/>
      <c r="L7" s="219"/>
      <c r="M7" s="220"/>
    </row>
    <row r="8" spans="2:21" ht="20.45" customHeight="1" thickBot="1" x14ac:dyDescent="0.3">
      <c r="B8" s="67"/>
      <c r="M8" s="72"/>
      <c r="N8" s="68"/>
    </row>
    <row r="9" spans="2:21" ht="44.25" customHeight="1" x14ac:dyDescent="0.25">
      <c r="B9" s="237" t="s">
        <v>106</v>
      </c>
      <c r="C9" s="238"/>
      <c r="D9" s="238"/>
      <c r="E9" s="238"/>
      <c r="F9" s="238"/>
      <c r="G9" s="238"/>
      <c r="H9" s="238"/>
      <c r="I9" s="238"/>
      <c r="J9" s="238"/>
      <c r="K9" s="238"/>
      <c r="L9" s="238"/>
      <c r="M9" s="239"/>
      <c r="N9" s="68"/>
    </row>
    <row r="10" spans="2:21" ht="3.75" hidden="1" customHeight="1" x14ac:dyDescent="0.25">
      <c r="B10" s="188"/>
      <c r="C10" s="189"/>
      <c r="D10" s="189"/>
      <c r="E10" s="189"/>
      <c r="F10" s="189"/>
      <c r="G10" s="189"/>
      <c r="H10" s="189"/>
      <c r="I10" s="189"/>
      <c r="J10" s="189"/>
      <c r="K10" s="189"/>
      <c r="L10" s="189"/>
      <c r="M10" s="190"/>
      <c r="T10" s="1"/>
    </row>
    <row r="11" spans="2:21" ht="3" customHeight="1" x14ac:dyDescent="0.25">
      <c r="B11" s="67"/>
      <c r="M11" s="72"/>
      <c r="N11" s="78"/>
      <c r="O11" s="78"/>
    </row>
    <row r="12" spans="2:21" x14ac:dyDescent="0.25">
      <c r="B12" s="215" t="s">
        <v>82</v>
      </c>
      <c r="C12" s="216"/>
      <c r="D12" s="216"/>
      <c r="E12" s="216"/>
      <c r="F12" s="216"/>
      <c r="G12" s="216"/>
      <c r="H12" s="216"/>
      <c r="I12" s="216"/>
      <c r="J12" s="216"/>
      <c r="K12" s="216"/>
      <c r="L12" s="216"/>
      <c r="M12" s="217"/>
    </row>
    <row r="13" spans="2:21" x14ac:dyDescent="0.25">
      <c r="B13" s="215" t="s">
        <v>97</v>
      </c>
      <c r="C13" s="216"/>
      <c r="D13" s="216"/>
      <c r="E13" s="216"/>
      <c r="F13" s="216"/>
      <c r="G13" s="216"/>
      <c r="H13" s="216"/>
      <c r="I13" s="216"/>
      <c r="J13" s="216"/>
      <c r="K13" s="216"/>
      <c r="L13" s="216"/>
      <c r="M13" s="217"/>
    </row>
    <row r="14" spans="2:21" x14ac:dyDescent="0.25">
      <c r="B14" s="215" t="s">
        <v>81</v>
      </c>
      <c r="C14" s="216"/>
      <c r="D14" s="216"/>
      <c r="E14" s="216"/>
      <c r="F14" s="216"/>
      <c r="G14" s="216"/>
      <c r="H14" s="216"/>
      <c r="I14" s="216"/>
      <c r="J14" s="216"/>
      <c r="K14" s="216"/>
      <c r="L14" s="216"/>
      <c r="M14" s="217"/>
    </row>
    <row r="15" spans="2:21" x14ac:dyDescent="0.25">
      <c r="B15" s="215" t="s">
        <v>89</v>
      </c>
      <c r="C15" s="216"/>
      <c r="D15" s="216"/>
      <c r="E15" s="216"/>
      <c r="F15" s="216"/>
      <c r="G15" s="216"/>
      <c r="H15" s="216"/>
      <c r="I15" s="216"/>
      <c r="J15" s="216"/>
      <c r="K15" s="216"/>
      <c r="L15" s="216"/>
      <c r="M15" s="217"/>
      <c r="U15" t="s">
        <v>105</v>
      </c>
    </row>
    <row r="16" spans="2:21" x14ac:dyDescent="0.25">
      <c r="B16" s="215" t="s">
        <v>86</v>
      </c>
      <c r="C16" s="216"/>
      <c r="D16" s="216"/>
      <c r="E16" s="216"/>
      <c r="F16" s="216"/>
      <c r="G16" s="216"/>
      <c r="H16" s="216"/>
      <c r="I16" s="216"/>
      <c r="J16" s="216"/>
      <c r="K16" s="216"/>
      <c r="L16" s="216"/>
      <c r="M16" s="217"/>
      <c r="N16" s="82"/>
    </row>
    <row r="17" spans="2:15" x14ac:dyDescent="0.25">
      <c r="B17" s="215" t="s">
        <v>88</v>
      </c>
      <c r="C17" s="216"/>
      <c r="D17" s="216"/>
      <c r="E17" s="216"/>
      <c r="F17" s="216"/>
      <c r="G17" s="216"/>
      <c r="H17" s="216"/>
      <c r="I17" s="216"/>
      <c r="J17" s="216"/>
      <c r="K17" s="216"/>
      <c r="L17" s="216"/>
      <c r="M17" s="217"/>
      <c r="N17" s="83"/>
    </row>
    <row r="18" spans="2:15" x14ac:dyDescent="0.25">
      <c r="B18" s="215" t="s">
        <v>83</v>
      </c>
      <c r="C18" s="216"/>
      <c r="D18" s="216"/>
      <c r="E18" s="216"/>
      <c r="F18" s="216"/>
      <c r="G18" s="216"/>
      <c r="H18" s="216"/>
      <c r="I18" s="216"/>
      <c r="J18" s="216"/>
      <c r="K18" s="216"/>
      <c r="L18" s="216"/>
      <c r="M18" s="217"/>
    </row>
    <row r="19" spans="2:15" x14ac:dyDescent="0.25">
      <c r="B19" s="191" t="s">
        <v>1</v>
      </c>
      <c r="C19" s="192"/>
      <c r="D19" s="192"/>
      <c r="E19" s="192"/>
      <c r="F19" s="192"/>
      <c r="G19" s="192"/>
      <c r="H19" s="192"/>
      <c r="I19" s="192"/>
      <c r="J19" s="192"/>
      <c r="K19" s="192"/>
      <c r="L19" s="192"/>
      <c r="M19" s="193"/>
    </row>
    <row r="20" spans="2:15" ht="15.95" customHeight="1" thickBot="1" x14ac:dyDescent="0.3">
      <c r="B20" s="194" t="s">
        <v>84</v>
      </c>
      <c r="C20" s="195"/>
      <c r="D20" s="195"/>
      <c r="E20" s="195"/>
      <c r="F20" s="195"/>
      <c r="G20" s="195"/>
      <c r="H20" s="195"/>
      <c r="I20" s="195"/>
      <c r="J20" s="195"/>
      <c r="K20" s="195"/>
      <c r="L20" s="195"/>
      <c r="M20" s="196"/>
    </row>
    <row r="21" spans="2:15" ht="27.95" customHeight="1" thickBot="1" x14ac:dyDescent="0.3">
      <c r="B21" s="213" t="s">
        <v>75</v>
      </c>
      <c r="C21" s="214"/>
      <c r="D21" s="214"/>
      <c r="E21" s="214"/>
      <c r="F21" s="214"/>
      <c r="G21" s="214"/>
      <c r="H21" s="214"/>
      <c r="I21" s="214"/>
      <c r="J21" s="240"/>
      <c r="K21" s="240"/>
      <c r="L21" s="240"/>
      <c r="M21" s="241"/>
      <c r="N21" s="84"/>
      <c r="O21" s="53"/>
    </row>
    <row r="22" spans="2:15" ht="30.6" customHeight="1" thickBot="1" x14ac:dyDescent="0.3">
      <c r="B22" s="205" t="s">
        <v>2</v>
      </c>
      <c r="C22" s="206"/>
      <c r="D22" s="87" t="s">
        <v>5</v>
      </c>
      <c r="E22" s="229" t="s">
        <v>3</v>
      </c>
      <c r="F22" s="230"/>
      <c r="G22" s="231"/>
      <c r="H22" s="207" t="s">
        <v>78</v>
      </c>
      <c r="I22" s="208"/>
      <c r="J22" s="197" t="s">
        <v>4</v>
      </c>
      <c r="K22" s="198"/>
      <c r="L22" s="198"/>
      <c r="M22" s="199"/>
      <c r="N22" s="85"/>
      <c r="O22" s="52"/>
    </row>
    <row r="23" spans="2:15" ht="15.75" customHeight="1" x14ac:dyDescent="0.25">
      <c r="B23" s="200" t="s">
        <v>6</v>
      </c>
      <c r="C23" s="210" t="s">
        <v>7</v>
      </c>
      <c r="D23" s="242" t="s">
        <v>85</v>
      </c>
      <c r="E23" s="232" t="s">
        <v>113</v>
      </c>
      <c r="F23" s="202" t="s">
        <v>103</v>
      </c>
      <c r="G23" s="202" t="s">
        <v>104</v>
      </c>
      <c r="H23" s="202" t="s">
        <v>8</v>
      </c>
      <c r="I23" s="202" t="s">
        <v>9</v>
      </c>
      <c r="J23" s="245" t="s">
        <v>128</v>
      </c>
      <c r="K23" s="246"/>
      <c r="L23" s="200" t="s">
        <v>109</v>
      </c>
      <c r="M23" s="235" t="s">
        <v>108</v>
      </c>
      <c r="N23" s="52"/>
      <c r="O23" s="52"/>
    </row>
    <row r="24" spans="2:15" ht="12.75" customHeight="1" thickBot="1" x14ac:dyDescent="0.3">
      <c r="B24" s="209"/>
      <c r="C24" s="211"/>
      <c r="D24" s="243"/>
      <c r="E24" s="233"/>
      <c r="F24" s="203"/>
      <c r="G24" s="203"/>
      <c r="H24" s="203"/>
      <c r="I24" s="203"/>
      <c r="J24" s="247"/>
      <c r="K24" s="248"/>
      <c r="L24" s="201"/>
      <c r="M24" s="236"/>
      <c r="N24" s="52"/>
      <c r="O24" s="52"/>
    </row>
    <row r="25" spans="2:15" ht="62.45" customHeight="1" thickBot="1" x14ac:dyDescent="0.3">
      <c r="B25" s="201"/>
      <c r="C25" s="212"/>
      <c r="D25" s="244"/>
      <c r="E25" s="234"/>
      <c r="F25" s="204"/>
      <c r="G25" s="204"/>
      <c r="H25" s="204"/>
      <c r="I25" s="204"/>
      <c r="J25" s="91" t="s">
        <v>99</v>
      </c>
      <c r="K25" s="91" t="s">
        <v>100</v>
      </c>
      <c r="L25" s="129" t="s">
        <v>116</v>
      </c>
      <c r="M25" s="129" t="s">
        <v>112</v>
      </c>
      <c r="N25" s="52"/>
      <c r="O25" s="52"/>
    </row>
    <row r="26" spans="2:15" ht="15.75" x14ac:dyDescent="0.25">
      <c r="B26" s="79"/>
      <c r="C26" s="76"/>
      <c r="D26" s="74"/>
      <c r="E26" s="74"/>
      <c r="F26" s="74"/>
      <c r="G26" s="74"/>
      <c r="H26" s="74"/>
      <c r="I26" s="74"/>
      <c r="J26" s="74"/>
      <c r="K26" s="74"/>
      <c r="L26" s="117"/>
      <c r="M26" s="81"/>
      <c r="N26" s="52"/>
      <c r="O26" s="73"/>
    </row>
    <row r="27" spans="2:15" ht="15.75" x14ac:dyDescent="0.25">
      <c r="B27" s="75"/>
      <c r="C27" s="77"/>
      <c r="D27" s="69"/>
      <c r="E27" s="69"/>
      <c r="F27" s="69"/>
      <c r="G27" s="69"/>
      <c r="H27" s="69"/>
      <c r="I27" s="69"/>
      <c r="J27" s="69"/>
      <c r="K27" s="69"/>
      <c r="L27" s="118"/>
      <c r="M27" s="80"/>
      <c r="O27" s="73"/>
    </row>
    <row r="28" spans="2:15" ht="15.75" x14ac:dyDescent="0.25">
      <c r="B28" s="75"/>
      <c r="C28" s="77"/>
      <c r="D28" s="69"/>
      <c r="E28" s="69"/>
      <c r="F28" s="69"/>
      <c r="G28" s="69"/>
      <c r="H28" s="69"/>
      <c r="I28" s="69"/>
      <c r="J28" s="69"/>
      <c r="K28" s="69"/>
      <c r="L28" s="118"/>
      <c r="M28" s="80"/>
      <c r="N28" s="52"/>
      <c r="O28" s="73"/>
    </row>
    <row r="29" spans="2:15" ht="15.75" x14ac:dyDescent="0.25">
      <c r="B29" s="75"/>
      <c r="C29" s="77"/>
      <c r="D29" s="69"/>
      <c r="E29" s="69"/>
      <c r="F29" s="69"/>
      <c r="G29" s="69"/>
      <c r="H29" s="69"/>
      <c r="I29" s="69"/>
      <c r="J29" s="69"/>
      <c r="K29" s="69"/>
      <c r="L29" s="118"/>
      <c r="M29" s="80"/>
      <c r="N29" s="52"/>
      <c r="O29" s="73"/>
    </row>
    <row r="30" spans="2:15" ht="15.75" x14ac:dyDescent="0.25">
      <c r="B30" s="75"/>
      <c r="C30" s="77"/>
      <c r="D30" s="69"/>
      <c r="E30" s="69"/>
      <c r="F30" s="69"/>
      <c r="G30" s="69"/>
      <c r="H30" s="69"/>
      <c r="I30" s="69"/>
      <c r="J30" s="69"/>
      <c r="K30" s="69"/>
      <c r="L30" s="118"/>
      <c r="M30" s="80"/>
      <c r="N30" s="52"/>
      <c r="O30" s="66"/>
    </row>
    <row r="31" spans="2:15" ht="15.75" x14ac:dyDescent="0.25">
      <c r="B31" s="75"/>
      <c r="C31" s="77"/>
      <c r="D31" s="69"/>
      <c r="E31" s="69"/>
      <c r="F31" s="69"/>
      <c r="G31" s="69"/>
      <c r="H31" s="69"/>
      <c r="I31" s="69"/>
      <c r="J31" s="69"/>
      <c r="K31" s="69"/>
      <c r="L31" s="118"/>
      <c r="M31" s="80"/>
      <c r="N31" s="52"/>
      <c r="O31" s="66"/>
    </row>
    <row r="32" spans="2:15" ht="15.75" x14ac:dyDescent="0.25">
      <c r="B32" s="75"/>
      <c r="C32" s="77"/>
      <c r="D32" s="69"/>
      <c r="E32" s="69"/>
      <c r="F32" s="69"/>
      <c r="G32" s="69"/>
      <c r="H32" s="69"/>
      <c r="I32" s="69"/>
      <c r="J32" s="69"/>
      <c r="K32" s="69"/>
      <c r="L32" s="118"/>
      <c r="M32" s="80"/>
      <c r="N32" s="52"/>
      <c r="O32" s="66"/>
    </row>
    <row r="33" spans="2:15" ht="16.5" thickBot="1" x14ac:dyDescent="0.3">
      <c r="B33" s="119"/>
      <c r="C33" s="122"/>
      <c r="D33" s="120"/>
      <c r="E33" s="120"/>
      <c r="F33" s="120"/>
      <c r="G33" s="120"/>
      <c r="H33" s="120"/>
      <c r="I33" s="120"/>
      <c r="J33" s="120"/>
      <c r="K33" s="120"/>
      <c r="L33" s="120"/>
      <c r="M33" s="121"/>
      <c r="N33" s="52"/>
      <c r="O33" s="66"/>
    </row>
    <row r="34" spans="2:15" ht="47.1" customHeight="1" thickBot="1" x14ac:dyDescent="0.3">
      <c r="B34" s="185" t="s">
        <v>129</v>
      </c>
      <c r="C34" s="186"/>
      <c r="D34" s="186"/>
      <c r="E34" s="186"/>
      <c r="F34" s="186"/>
      <c r="G34" s="186"/>
      <c r="H34" s="186"/>
      <c r="I34" s="186"/>
      <c r="J34" s="186"/>
      <c r="K34" s="186"/>
      <c r="L34" s="186"/>
      <c r="M34" s="187"/>
      <c r="N34" s="52"/>
      <c r="O34" s="52"/>
    </row>
    <row r="35" spans="2:15" x14ac:dyDescent="0.25">
      <c r="B35" s="176" t="s">
        <v>122</v>
      </c>
      <c r="C35" s="177"/>
      <c r="D35" s="177"/>
      <c r="E35" s="177"/>
      <c r="F35" s="177"/>
      <c r="G35" s="177"/>
      <c r="H35" s="177"/>
      <c r="I35" s="177"/>
      <c r="J35" s="177"/>
      <c r="K35" s="177"/>
      <c r="L35" s="177"/>
      <c r="M35" s="178"/>
    </row>
    <row r="36" spans="2:15" x14ac:dyDescent="0.25">
      <c r="B36" s="179" t="s">
        <v>123</v>
      </c>
      <c r="C36" s="180"/>
      <c r="D36" s="180"/>
      <c r="E36" s="180"/>
      <c r="F36" s="180"/>
      <c r="G36" s="180"/>
      <c r="H36" s="180"/>
      <c r="I36" s="180"/>
      <c r="J36" s="180"/>
      <c r="K36" s="180"/>
      <c r="L36" s="180"/>
      <c r="M36" s="181"/>
    </row>
    <row r="37" spans="2:15" ht="15.75" thickBot="1" x14ac:dyDescent="0.3">
      <c r="B37" s="182" t="s">
        <v>87</v>
      </c>
      <c r="C37" s="183"/>
      <c r="D37" s="183"/>
      <c r="E37" s="183"/>
      <c r="F37" s="183"/>
      <c r="G37" s="183"/>
      <c r="H37" s="183"/>
      <c r="I37" s="183"/>
      <c r="J37" s="183"/>
      <c r="K37" s="183"/>
      <c r="L37" s="183"/>
      <c r="M37" s="184"/>
    </row>
  </sheetData>
  <mergeCells count="43">
    <mergeCell ref="I2:M2"/>
    <mergeCell ref="E22:G22"/>
    <mergeCell ref="E23:E25"/>
    <mergeCell ref="M23:M24"/>
    <mergeCell ref="I4:M4"/>
    <mergeCell ref="B9:M9"/>
    <mergeCell ref="J21:M21"/>
    <mergeCell ref="I5:M5"/>
    <mergeCell ref="D23:D25"/>
    <mergeCell ref="F23:F25"/>
    <mergeCell ref="J23:K24"/>
    <mergeCell ref="I23:I25"/>
    <mergeCell ref="B15:M15"/>
    <mergeCell ref="B12:M12"/>
    <mergeCell ref="B14:M14"/>
    <mergeCell ref="B18:M18"/>
    <mergeCell ref="B17:M17"/>
    <mergeCell ref="I7:M7"/>
    <mergeCell ref="B13:M13"/>
    <mergeCell ref="G7:H7"/>
    <mergeCell ref="I3:M3"/>
    <mergeCell ref="I6:M6"/>
    <mergeCell ref="G3:H3"/>
    <mergeCell ref="G4:H4"/>
    <mergeCell ref="G5:H5"/>
    <mergeCell ref="G6:H6"/>
    <mergeCell ref="B16:M16"/>
    <mergeCell ref="B35:M35"/>
    <mergeCell ref="B36:M36"/>
    <mergeCell ref="B37:M37"/>
    <mergeCell ref="B34:M34"/>
    <mergeCell ref="B10:M10"/>
    <mergeCell ref="B19:M19"/>
    <mergeCell ref="B20:M20"/>
    <mergeCell ref="J22:M22"/>
    <mergeCell ref="L23:L24"/>
    <mergeCell ref="G23:G25"/>
    <mergeCell ref="H23:H25"/>
    <mergeCell ref="B22:C22"/>
    <mergeCell ref="H22:I22"/>
    <mergeCell ref="B23:B25"/>
    <mergeCell ref="C23:C25"/>
    <mergeCell ref="B21:I21"/>
  </mergeCells>
  <printOptions gridLines="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1"/>
  <sheetViews>
    <sheetView showGridLines="0" topLeftCell="A24" zoomScale="120" zoomScaleNormal="120" workbookViewId="0">
      <selection activeCell="J13" sqref="J13"/>
    </sheetView>
  </sheetViews>
  <sheetFormatPr defaultRowHeight="15" x14ac:dyDescent="0.25"/>
  <cols>
    <col min="1" max="1" width="13.140625" customWidth="1"/>
    <col min="2" max="2" width="11.140625" customWidth="1"/>
    <col min="3" max="3" width="7" customWidth="1"/>
    <col min="4" max="4" width="14.85546875" style="130" customWidth="1"/>
    <col min="5" max="5" width="6.5703125" customWidth="1"/>
    <col min="6" max="6" width="15.42578125" customWidth="1"/>
    <col min="7" max="7" width="6.85546875" customWidth="1"/>
    <col min="8" max="8" width="15.140625" customWidth="1"/>
    <col min="11" max="11" width="7.85546875" customWidth="1"/>
    <col min="12" max="12" width="8.5703125" customWidth="1"/>
    <col min="13" max="13" width="10.28515625" customWidth="1"/>
    <col min="14" max="14" width="15.7109375" customWidth="1"/>
    <col min="15" max="15" width="14.28515625" customWidth="1"/>
    <col min="16" max="16" width="11.85546875" customWidth="1"/>
    <col min="17" max="22" width="9.140625" customWidth="1"/>
  </cols>
  <sheetData>
    <row r="1" spans="1:17" ht="15.75" thickBot="1" x14ac:dyDescent="0.3"/>
    <row r="2" spans="1:17" ht="19.5" customHeight="1" x14ac:dyDescent="0.35">
      <c r="A2" s="226" t="s">
        <v>102</v>
      </c>
      <c r="B2" s="265"/>
      <c r="C2" s="259" t="str">
        <f>IF(BestillingsListe!I2="","",BestillingsListe!I2)</f>
        <v/>
      </c>
      <c r="D2" s="259"/>
      <c r="E2" s="260"/>
      <c r="F2" s="124" t="s">
        <v>110</v>
      </c>
      <c r="G2" s="257" t="str">
        <f>IF(BestillingsListe!J21="","",BestillingsListe!J21)</f>
        <v/>
      </c>
      <c r="H2" s="257"/>
    </row>
    <row r="3" spans="1:17" ht="21" x14ac:dyDescent="0.35">
      <c r="A3" s="221" t="s">
        <v>15</v>
      </c>
      <c r="B3" s="266"/>
      <c r="C3" s="261" t="str">
        <f>IF(BestillingsListe!I3="","",BestillingsListe!I3)</f>
        <v/>
      </c>
      <c r="D3" s="261"/>
      <c r="E3" s="262"/>
      <c r="F3" s="124" t="s">
        <v>111</v>
      </c>
      <c r="G3" s="258"/>
      <c r="H3" s="258"/>
    </row>
    <row r="4" spans="1:17" x14ac:dyDescent="0.25">
      <c r="A4" s="221" t="s">
        <v>16</v>
      </c>
      <c r="B4" s="266"/>
      <c r="C4" s="261" t="str">
        <f>IF(BestillingsListe!I4="","",BestillingsListe!I4)</f>
        <v/>
      </c>
      <c r="D4" s="261"/>
      <c r="E4" s="262"/>
    </row>
    <row r="5" spans="1:17" ht="18.75" customHeight="1" x14ac:dyDescent="0.25">
      <c r="A5" s="221" t="s">
        <v>16</v>
      </c>
      <c r="B5" s="266"/>
      <c r="C5" s="261" t="str">
        <f>IF(BestillingsListe!I5="","",BestillingsListe!I5)</f>
        <v/>
      </c>
      <c r="D5" s="261"/>
      <c r="E5" s="262"/>
    </row>
    <row r="6" spans="1:17" x14ac:dyDescent="0.25">
      <c r="A6" s="221" t="s">
        <v>95</v>
      </c>
      <c r="B6" s="266"/>
      <c r="C6" s="261" t="str">
        <f>IF(BestillingsListe!I6="","",BestillingsListe!I6)</f>
        <v/>
      </c>
      <c r="D6" s="261"/>
      <c r="E6" s="262"/>
    </row>
    <row r="7" spans="1:17" ht="15.75" thickBot="1" x14ac:dyDescent="0.3">
      <c r="A7" s="218" t="s">
        <v>96</v>
      </c>
      <c r="B7" s="256"/>
      <c r="C7" s="263" t="str">
        <f>IF(BestillingsListe!I7="","",BestillingsListe!I7)</f>
        <v/>
      </c>
      <c r="D7" s="263"/>
      <c r="E7" s="264"/>
    </row>
    <row r="8" spans="1:17" ht="15.75" customHeight="1" x14ac:dyDescent="0.3">
      <c r="B8" s="110"/>
      <c r="C8" s="6"/>
    </row>
    <row r="9" spans="1:17" hidden="1" x14ac:dyDescent="0.25"/>
    <row r="10" spans="1:17" hidden="1" x14ac:dyDescent="0.25"/>
    <row r="11" spans="1:17" hidden="1" x14ac:dyDescent="0.25"/>
    <row r="13" spans="1:17" ht="15.75" x14ac:dyDescent="0.25">
      <c r="A13" s="89" t="s">
        <v>6</v>
      </c>
      <c r="B13" s="89" t="s">
        <v>5</v>
      </c>
      <c r="C13" s="89" t="s">
        <v>10</v>
      </c>
      <c r="D13" s="89" t="s">
        <v>77</v>
      </c>
      <c r="E13" s="89" t="s">
        <v>10</v>
      </c>
      <c r="F13" s="90" t="s">
        <v>76</v>
      </c>
      <c r="G13" s="90" t="s">
        <v>10</v>
      </c>
      <c r="H13" s="90" t="s">
        <v>79</v>
      </c>
      <c r="N13" s="253"/>
      <c r="O13" s="253"/>
    </row>
    <row r="14" spans="1:17" x14ac:dyDescent="0.25">
      <c r="A14" s="249" t="str">
        <f>IF(BestillingsListe!B26=""," ",BestillingsListe!B26)</f>
        <v xml:space="preserve"> </v>
      </c>
      <c r="B14" s="131" t="str">
        <f>IF(BestillingsListe!C26&lt;6,"",IF(BestillingsListe!C26&lt;12,"Barn",IF(BestillingsListe!C26&lt;18,"Junior",IF(BestillingsListe!C26&lt;60,"Voksen","Senior"))))</f>
        <v/>
      </c>
      <c r="C14" s="131" t="str">
        <f>IF(BestillingsListe!D26&gt;0,BestillingsListe!D26,IF(BestillingsListe!D26&gt;0,BestillingsListe!D26,""))</f>
        <v/>
      </c>
      <c r="D14" s="154" t="str">
        <f>IF(BestillingsListe!F26&gt;=1,IF(BestillingsListe!C26&lt;=16,IF(BestillingsListe!I26&gt;=38,"VoksenSkisæt",IF(BestillingsListe!H26&gt;=140,"VoksenSkiSæt","BørneSkiSæt")),"VoksenSkiSæt"),IF(BestillingsListe!G26&gt;=1,"SnowboardSæt",""))</f>
        <v/>
      </c>
      <c r="E14" s="154" t="str">
        <f>IF(BestillingsListe!F26&gt;0,BestillingsListe!F26,IF(BestillingsListe!G26&gt;0,BestillingsListe!G26,""))</f>
        <v/>
      </c>
      <c r="F14" s="2" t="str">
        <f>IF(BestillingsListe!J26&gt;=1,"BørneSkiSkole",IF(BestillingsListe!K26&gt;=1,"BørneSkiSkole",IF(BestillingsListe!M26&gt;=1,"VoksenSkiskole","")))</f>
        <v/>
      </c>
      <c r="G14" s="3" t="str">
        <f>IF(BestillingsListe!J26&gt;0,BestillingsListe!J26,IF(BestillingsListe!K26&gt;0,BestillingsListe!K26,IF(BestillingsListe!M26&gt;0,BestillingsListe!M26,"")))</f>
        <v/>
      </c>
      <c r="H14" s="251" t="str">
        <f>IF(Udregning!G14&gt;0,Udregning!G14,"")</f>
        <v/>
      </c>
      <c r="O14" s="253"/>
      <c r="P14" s="253"/>
      <c r="Q14" s="253"/>
    </row>
    <row r="15" spans="1:17" x14ac:dyDescent="0.25">
      <c r="A15" s="250"/>
      <c r="B15" s="131"/>
      <c r="C15" s="131" t="str">
        <f>IF(Udregning!J14="","",Udregning!J14)</f>
        <v/>
      </c>
      <c r="D15" s="154"/>
      <c r="E15" s="154" t="str">
        <f>IF(Udregning!H14="","",Udregning!H14)</f>
        <v/>
      </c>
      <c r="F15" s="2"/>
      <c r="G15" s="3" t="str">
        <f>IF(Udregning!I14="","",Udregning!I14)</f>
        <v/>
      </c>
      <c r="H15" s="252"/>
    </row>
    <row r="16" spans="1:17" ht="18.75" x14ac:dyDescent="0.3">
      <c r="A16" s="165"/>
      <c r="B16" s="155"/>
      <c r="C16" s="155"/>
      <c r="D16" s="155"/>
      <c r="E16" s="155"/>
      <c r="F16" s="156"/>
      <c r="G16" s="157"/>
      <c r="H16" s="108"/>
    </row>
    <row r="17" spans="1:11" x14ac:dyDescent="0.25">
      <c r="A17" s="249" t="str">
        <f>IF(BestillingsListe!B27=""," ",BestillingsListe!B27)</f>
        <v xml:space="preserve"> </v>
      </c>
      <c r="B17" s="131" t="str">
        <f>IF(BestillingsListe!C27&lt;6,"",IF(BestillingsListe!C27&lt;12,"Barn",IF(BestillingsListe!C27&lt;18,"Junior",IF(BestillingsListe!C27&lt;60,"Voksen","Senior"))))</f>
        <v/>
      </c>
      <c r="C17" s="131" t="str">
        <f>IF(BestillingsListe!D27&gt;0,BestillingsListe!D27,"")</f>
        <v/>
      </c>
      <c r="D17" s="154" t="str">
        <f>IF(BestillingsListe!F27&gt;=1,IF(BestillingsListe!C27&lt;=16,IF(BestillingsListe!I27&gt;=38,"VoksenSkisæt",IF(BestillingsListe!H27&gt;=140,"VoksenSkiSæt","BørneSkiSæt")),"VoksenSkiSæt"),IF(BestillingsListe!G27&gt;=1,"SnowboardSæt",""))</f>
        <v/>
      </c>
      <c r="E17" s="154" t="str">
        <f>IF(BestillingsListe!F27&gt;0,BestillingsListe!F27,IF(BestillingsListe!G27&gt;0,BestillingsListe!G27,""))</f>
        <v/>
      </c>
      <c r="F17" s="2" t="str">
        <f>IF(BestillingsListe!J27&gt;=1,"BørneSkiSkole",IF(BestillingsListe!K27&gt;=1,"BørneSkiSkole",IF(BestillingsListe!M27&gt;=1,"VoksenSkiskole","")))</f>
        <v/>
      </c>
      <c r="G17" s="3" t="str">
        <f>IF(BestillingsListe!J27&gt;0,BestillingsListe!J27,IF(BestillingsListe!K27&gt;0,BestillingsListe!K27,IF(BestillingsListe!M27&gt;0,BestillingsListe!M27,"")))</f>
        <v/>
      </c>
      <c r="H17" s="254" t="str">
        <f>IF(Udregning!G15&gt;0,Udregning!G15,"")</f>
        <v/>
      </c>
    </row>
    <row r="18" spans="1:11" x14ac:dyDescent="0.25">
      <c r="A18" s="250"/>
      <c r="B18" s="158"/>
      <c r="C18" s="158" t="str">
        <f>IF(Udregning!J15="","",Udregning!J15)</f>
        <v/>
      </c>
      <c r="D18" s="159"/>
      <c r="E18" s="159" t="str">
        <f>IF(Udregning!H15="","",Udregning!H15)</f>
        <v/>
      </c>
      <c r="F18" s="160"/>
      <c r="G18" s="161" t="str">
        <f>IF(Udregning!I15="","",Udregning!I15)</f>
        <v/>
      </c>
      <c r="H18" s="255"/>
    </row>
    <row r="19" spans="1:11" ht="18.75" x14ac:dyDescent="0.3">
      <c r="A19" s="166"/>
      <c r="B19" s="155"/>
      <c r="C19" s="155"/>
      <c r="D19" s="155"/>
      <c r="E19" s="155"/>
      <c r="F19" s="156"/>
      <c r="G19" s="157"/>
      <c r="H19" s="109"/>
    </row>
    <row r="20" spans="1:11" x14ac:dyDescent="0.25">
      <c r="A20" s="249" t="str">
        <f>IF(BestillingsListe!B28=""," ",BestillingsListe!B28)</f>
        <v xml:space="preserve"> </v>
      </c>
      <c r="B20" s="131" t="str">
        <f>IF(BestillingsListe!C28&lt;6,"",IF(BestillingsListe!C28&lt;12,"Barn",IF(BestillingsListe!C28&lt;18,"Junior",IF(BestillingsListe!C28&lt;60,"Voksen","Senior"))))</f>
        <v/>
      </c>
      <c r="C20" s="131" t="str">
        <f>IF(BestillingsListe!D28&gt;0,BestillingsListe!D28,"")</f>
        <v/>
      </c>
      <c r="D20" s="154" t="str">
        <f>IF(BestillingsListe!F28&gt;=1,IF(BestillingsListe!C28&lt;=16,IF(BestillingsListe!I28&gt;=38,"VoksenSkisæt",IF(BestillingsListe!H28&gt;=140,"VoksenSkiSæt","BørneSkiSæt")),"VoksenSkiSæt"),IF(BestillingsListe!G28&gt;=1,"SnowboardSæt",""))</f>
        <v/>
      </c>
      <c r="E20" s="154" t="str">
        <f>IF(BestillingsListe!F28&gt;0,BestillingsListe!F28,IF(BestillingsListe!G28&gt;0,BestillingsListe!G28,""))</f>
        <v/>
      </c>
      <c r="F20" s="2" t="str">
        <f>IF(BestillingsListe!J28&gt;=1,"BørneSkiSkole",IF(BestillingsListe!K28&gt;=1,"BørneSkiSkole",IF(BestillingsListe!M28&gt;=1,"VoksenSkiskole","")))</f>
        <v/>
      </c>
      <c r="G20" s="3" t="str">
        <f>IF(BestillingsListe!J28&gt;0,BestillingsListe!J28,IF(BestillingsListe!K28&gt;0,BestillingsListe!K28,IF(BestillingsListe!M28&gt;0,BestillingsListe!M28,"")))</f>
        <v/>
      </c>
      <c r="H20" s="254" t="str">
        <f>IF(Udregning!G16&gt;0,Udregning!G16,"")</f>
        <v/>
      </c>
    </row>
    <row r="21" spans="1:11" x14ac:dyDescent="0.25">
      <c r="A21" s="250"/>
      <c r="B21" s="158"/>
      <c r="C21" s="158" t="str">
        <f>IF(Udregning!J16="","",Udregning!J16)</f>
        <v/>
      </c>
      <c r="D21" s="159"/>
      <c r="E21" s="159" t="str">
        <f>IF(Udregning!H16="","",Udregning!H16)</f>
        <v/>
      </c>
      <c r="F21" s="160"/>
      <c r="G21" s="161" t="str">
        <f>IF(Udregning!I16="","",Udregning!I16)</f>
        <v/>
      </c>
      <c r="H21" s="255"/>
    </row>
    <row r="22" spans="1:11" ht="18.75" x14ac:dyDescent="0.3">
      <c r="A22" s="166"/>
      <c r="B22" s="155"/>
      <c r="C22" s="155"/>
      <c r="D22" s="155"/>
      <c r="E22" s="155"/>
      <c r="F22" s="156"/>
      <c r="G22" s="157"/>
      <c r="H22" s="109"/>
    </row>
    <row r="23" spans="1:11" x14ac:dyDescent="0.25">
      <c r="A23" s="249" t="str">
        <f>IF(BestillingsListe!B29=""," ",BestillingsListe!B29)</f>
        <v xml:space="preserve"> </v>
      </c>
      <c r="B23" s="131" t="str">
        <f>IF(BestillingsListe!C29&lt;6,"",IF(BestillingsListe!C29&lt;12,"Barn",IF(BestillingsListe!C29&lt;18,"Junior",IF(BestillingsListe!C29&lt;60,"Voksen","Senior"))))</f>
        <v/>
      </c>
      <c r="C23" s="131" t="str">
        <f>IF(BestillingsListe!D29&gt;0,BestillingsListe!D29,"")</f>
        <v/>
      </c>
      <c r="D23" s="154" t="str">
        <f>IF(BestillingsListe!F29&gt;=1,IF(BestillingsListe!C29&lt;=16,IF(BestillingsListe!I29&gt;=38,"VoksenSkisæt",IF(BestillingsListe!H29&gt;=140,"VoksenSkiSæt","BørneSkiSæt")),"VoksenSkiSæt"),IF(BestillingsListe!G29&gt;=1,"SnowboardSæt",""))</f>
        <v/>
      </c>
      <c r="E23" s="154" t="str">
        <f>IF(BestillingsListe!F29&gt;0,BestillingsListe!F29,IF(BestillingsListe!G29&gt;0,BestillingsListe!G29,""))</f>
        <v/>
      </c>
      <c r="F23" s="2" t="str">
        <f>IF(BestillingsListe!J29&gt;=1,"BørneSkiSkole",IF(BestillingsListe!K29&gt;=1,"BørneSkiSkole",IF(BestillingsListe!M29&gt;=1,"VoksenSkiskole","")))</f>
        <v/>
      </c>
      <c r="G23" s="3" t="str">
        <f>IF(BestillingsListe!J29&gt;0,BestillingsListe!J29,IF(BestillingsListe!K29&gt;0,BestillingsListe!K29,IF(BestillingsListe!M29&gt;0,BestillingsListe!M29,"")))</f>
        <v/>
      </c>
      <c r="H23" s="254" t="str">
        <f>IF(Udregning!G17&gt;0,Udregning!G17,"")</f>
        <v/>
      </c>
    </row>
    <row r="24" spans="1:11" x14ac:dyDescent="0.25">
      <c r="A24" s="250"/>
      <c r="B24" s="158"/>
      <c r="C24" s="158" t="str">
        <f>IF(Udregning!J17="","",Udregning!J17)</f>
        <v/>
      </c>
      <c r="D24" s="159"/>
      <c r="E24" s="159" t="str">
        <f>IF(Udregning!H17="","",Udregning!H17)</f>
        <v/>
      </c>
      <c r="F24" s="160"/>
      <c r="G24" s="161" t="str">
        <f>IF(Udregning!I17="","",Udregning!I17)</f>
        <v/>
      </c>
      <c r="H24" s="255"/>
    </row>
    <row r="25" spans="1:11" ht="18.75" x14ac:dyDescent="0.3">
      <c r="A25" s="166"/>
      <c r="B25" s="155"/>
      <c r="C25" s="155"/>
      <c r="D25" s="155"/>
      <c r="E25" s="155"/>
      <c r="F25" s="156"/>
      <c r="G25" s="157"/>
      <c r="H25" s="109"/>
    </row>
    <row r="26" spans="1:11" x14ac:dyDescent="0.25">
      <c r="A26" s="249" t="str">
        <f>IF(BestillingsListe!B30=""," ",BestillingsListe!B30)</f>
        <v xml:space="preserve"> </v>
      </c>
      <c r="B26" s="131" t="str">
        <f>IF(BestillingsListe!C30&lt;6,"",IF(BestillingsListe!C30&lt;12,"Barn",IF(BestillingsListe!C30&lt;18,"Junior",IF(BestillingsListe!C30&lt;60,"Voksen","Senior"))))</f>
        <v/>
      </c>
      <c r="C26" s="131" t="str">
        <f>IF(BestillingsListe!D30&gt;0,BestillingsListe!D30,"")</f>
        <v/>
      </c>
      <c r="D26" s="154" t="str">
        <f>IF(BestillingsListe!F30&gt;=1,IF(BestillingsListe!C30&lt;=16,IF(BestillingsListe!I30&gt;=38,"VoksenSkisæt",IF(BestillingsListe!H30&gt;=140,"VoksenSkiSæt","BørneSkiSæt")),"VoksenSkiSæt"),IF(BestillingsListe!G30&gt;=1,"SnowboardSæt",""))</f>
        <v/>
      </c>
      <c r="E26" s="154" t="str">
        <f>IF(BestillingsListe!F30&gt;0,BestillingsListe!F30,IF(BestillingsListe!G30&gt;0,BestillingsListe!G30,""))</f>
        <v/>
      </c>
      <c r="F26" s="2" t="str">
        <f>IF(BestillingsListe!J30&gt;=1,"BørneSkiSkole",IF(BestillingsListe!K30&gt;=1,"BørneSkiSkole",IF(BestillingsListe!M30&gt;=1,"VoksenSkiskole","")))</f>
        <v/>
      </c>
      <c r="G26" s="3" t="str">
        <f>IF(BestillingsListe!J30&gt;0,BestillingsListe!J30,IF(BestillingsListe!K30&gt;0,BestillingsListe!K30,IF(BestillingsListe!M30&gt;0,BestillingsListe!M30,"")))</f>
        <v/>
      </c>
      <c r="H26" s="254" t="str">
        <f>IF(Udregning!G18&gt;0,Udregning!G18,"")</f>
        <v/>
      </c>
    </row>
    <row r="27" spans="1:11" x14ac:dyDescent="0.25">
      <c r="A27" s="250"/>
      <c r="B27" s="158"/>
      <c r="C27" s="158" t="str">
        <f>IF(Udregning!J18="","",Udregning!J18)</f>
        <v/>
      </c>
      <c r="D27" s="159"/>
      <c r="E27" s="159" t="str">
        <f>IF(Udregning!H18="","",Udregning!H18)</f>
        <v/>
      </c>
      <c r="F27" s="160"/>
      <c r="G27" s="161" t="str">
        <f>IF(Udregning!I18="","",Udregning!I18)</f>
        <v/>
      </c>
      <c r="H27" s="255"/>
    </row>
    <row r="28" spans="1:11" ht="18.75" x14ac:dyDescent="0.3">
      <c r="A28" s="166"/>
      <c r="B28" s="155"/>
      <c r="C28" s="155"/>
      <c r="D28" s="155"/>
      <c r="E28" s="155"/>
      <c r="F28" s="156"/>
      <c r="G28" s="157"/>
      <c r="H28" s="109"/>
    </row>
    <row r="29" spans="1:11" x14ac:dyDescent="0.25">
      <c r="A29" s="249" t="str">
        <f>IF(BestillingsListe!B31=""," ",BestillingsListe!B31)</f>
        <v xml:space="preserve"> </v>
      </c>
      <c r="B29" s="131" t="str">
        <f>IF(BestillingsListe!C31&lt;6,"",IF(BestillingsListe!C31&lt;12,"Barn",IF(BestillingsListe!C31&lt;18,"Junior",IF(BestillingsListe!C31&lt;60,"Voksen","Senior"))))</f>
        <v/>
      </c>
      <c r="C29" s="131" t="str">
        <f>IF(BestillingsListe!D31&gt;0,BestillingsListe!D31,"")</f>
        <v/>
      </c>
      <c r="D29" s="131" t="str">
        <f>IF(BestillingsListe!F31&gt;=1,IF(BestillingsListe!C31&lt;=16,IF(BestillingsListe!I31&gt;=38,"VoksenSkisæt",IF(BestillingsListe!H31&gt;=140,"VoksenSkiSæt","BørneSkiSæt")),"VoksenSkiSæt"),IF(BestillingsListe!G31&gt;=1,"SnowboardSæt",""))</f>
        <v/>
      </c>
      <c r="E29" s="131" t="str">
        <f>IF(BestillingsListe!F31&gt;0,BestillingsListe!F31,IF(BestillingsListe!G31&gt;0,BestillingsListe!G31,""))</f>
        <v/>
      </c>
      <c r="F29" s="2" t="str">
        <f>IF(BestillingsListe!J31&gt;=1,"BørneSkiSkole",IF(BestillingsListe!K31&gt;=1,"BørneSkiSkole",IF(BestillingsListe!M31&gt;=1,"VoksenSkiskole","")))</f>
        <v/>
      </c>
      <c r="G29" s="3" t="str">
        <f>IF(BestillingsListe!J31&gt;0,BestillingsListe!J31,IF(BestillingsListe!K31&gt;0,BestillingsListe!K31,IF(BestillingsListe!M31&gt;0,BestillingsListe!M31,"")))</f>
        <v/>
      </c>
      <c r="H29" s="254" t="str">
        <f>IF(Udregning!G19&gt;0,Udregning!G19,"")</f>
        <v/>
      </c>
      <c r="K29" s="130"/>
    </row>
    <row r="30" spans="1:11" x14ac:dyDescent="0.25">
      <c r="A30" s="250"/>
      <c r="B30" s="158"/>
      <c r="C30" s="158" t="str">
        <f>IF(Udregning!J19="","",Udregning!J19)</f>
        <v/>
      </c>
      <c r="D30" s="158"/>
      <c r="E30" s="158" t="str">
        <f>IF(Udregning!H19="","",Udregning!H19)</f>
        <v/>
      </c>
      <c r="F30" s="160"/>
      <c r="G30" s="161" t="str">
        <f>IF(Udregning!I19="","",Udregning!I19)</f>
        <v/>
      </c>
      <c r="H30" s="255"/>
    </row>
    <row r="31" spans="1:11" ht="18.75" x14ac:dyDescent="0.3">
      <c r="A31" s="166"/>
      <c r="B31" s="155"/>
      <c r="C31" s="155"/>
      <c r="D31" s="155"/>
      <c r="E31" s="155"/>
      <c r="F31" s="156"/>
      <c r="G31" s="157"/>
      <c r="H31" s="109"/>
    </row>
    <row r="32" spans="1:11" x14ac:dyDescent="0.25">
      <c r="A32" s="249" t="str">
        <f>IF(BestillingsListe!B32=""," ",BestillingsListe!B32)</f>
        <v xml:space="preserve"> </v>
      </c>
      <c r="B32" s="131" t="str">
        <f>IF(BestillingsListe!C32&lt;6,"",IF(BestillingsListe!C32&lt;12,"Barn",IF(BestillingsListe!C32&lt;18,"Junior",IF(BestillingsListe!C32&lt;60,"Voksen","Senior"))))</f>
        <v/>
      </c>
      <c r="C32" s="131" t="str">
        <f>IF(BestillingsListe!D32&gt;0,BestillingsListe!D32,"")</f>
        <v/>
      </c>
      <c r="D32" s="154" t="str">
        <f>IF(BestillingsListe!F32&gt;=1,IF(BestillingsListe!C32&lt;=16,IF(BestillingsListe!I32&gt;=38,"VoksenSkisæt",IF(BestillingsListe!H32&gt;=140,"VoksenSkiSæt","BørneSkiSæt")),"VoksenSkiSæt"),IF(BestillingsListe!G32&gt;=1,"SnowboardSæt",""))</f>
        <v/>
      </c>
      <c r="E32" s="154" t="str">
        <f>IF(BestillingsListe!F32&gt;0,BestillingsListe!F32,IF(BestillingsListe!G32&gt;0,BestillingsListe!G32,""))</f>
        <v/>
      </c>
      <c r="F32" s="2" t="str">
        <f>IF(BestillingsListe!J32&gt;=1,"BørneSkiSkole",IF(BestillingsListe!K32&gt;=1,"BørneSkiSkole",IF(BestillingsListe!M32&gt;=1,"VoksenSkiskole","")))</f>
        <v/>
      </c>
      <c r="G32" s="3" t="str">
        <f>IF(BestillingsListe!J32&gt;0,BestillingsListe!J32,IF(BestillingsListe!K32&gt;0,BestillingsListe!K32,IF(BestillingsListe!M32&gt;0,BestillingsListe!M32,"")))</f>
        <v/>
      </c>
      <c r="H32" s="254" t="str">
        <f>IF(Udregning!G20&gt;0,Udregning!G20,"")</f>
        <v/>
      </c>
    </row>
    <row r="33" spans="1:10" x14ac:dyDescent="0.25">
      <c r="A33" s="250"/>
      <c r="B33" s="158"/>
      <c r="C33" s="158" t="str">
        <f>IF(Udregning!J20="","",Udregning!J20)</f>
        <v/>
      </c>
      <c r="D33" s="159"/>
      <c r="E33" s="159" t="str">
        <f>IF(Udregning!H20="","",Udregning!H20)</f>
        <v/>
      </c>
      <c r="F33" s="160"/>
      <c r="G33" s="161" t="str">
        <f>IF(Udregning!I20="","",Udregning!I20)</f>
        <v/>
      </c>
      <c r="H33" s="255"/>
    </row>
    <row r="34" spans="1:10" ht="18.75" x14ac:dyDescent="0.3">
      <c r="A34" s="167"/>
      <c r="B34" s="162"/>
      <c r="C34" s="162"/>
      <c r="D34" s="162"/>
      <c r="E34" s="162"/>
      <c r="F34" s="163"/>
      <c r="G34" s="164"/>
      <c r="H34" s="123"/>
    </row>
    <row r="35" spans="1:10" x14ac:dyDescent="0.25">
      <c r="A35" s="249" t="str">
        <f>IF(BestillingsListe!B33=""," ",BestillingsListe!B33)</f>
        <v xml:space="preserve"> </v>
      </c>
      <c r="B35" s="131" t="str">
        <f>IF(BestillingsListe!C33&lt;6,"",IF(BestillingsListe!C33&lt;12,"Barn",IF(BestillingsListe!C33&lt;18,"Junior",IF(BestillingsListe!C33&lt;60,"Voksen","Senior"))))</f>
        <v/>
      </c>
      <c r="C35" s="131" t="str">
        <f>IF(BestillingsListe!D33&gt;0,BestillingsListe!D33,"")</f>
        <v/>
      </c>
      <c r="D35" s="131" t="str">
        <f>IF(BestillingsListe!F33&gt;=1,IF(BestillingsListe!C33&lt;=16,IF(BestillingsListe!I33&gt;=38,"VoksenSkisæt",IF(BestillingsListe!H33&gt;=140,"VoksenSkiSæt","BørneSkiSæt")),"VoksenSkiSæt"),IF(BestillingsListe!G33&gt;=1,"SnowboardSæt",""))</f>
        <v/>
      </c>
      <c r="E35" s="131" t="str">
        <f>IF(BestillingsListe!F33&gt;0,BestillingsListe!F33,IF(BestillingsListe!G33&gt;0,BestillingsListe!G33,""))</f>
        <v/>
      </c>
      <c r="F35" s="2" t="str">
        <f>IF(BestillingsListe!J33&gt;=1,"BørneSkiSkole",IF(BestillingsListe!K33&gt;=1,"BørneSkiSkole",IF(BestillingsListe!M33&gt;=1,"VoksenSkiskole","")))</f>
        <v/>
      </c>
      <c r="G35" s="3" t="str">
        <f>IF(BestillingsListe!J33&gt;0,BestillingsListe!J33,IF(BestillingsListe!K33&gt;0,BestillingsListe!K33,IF(BestillingsListe!M33&gt;0,BestillingsListe!M33,"")))</f>
        <v/>
      </c>
      <c r="H35" s="254" t="str">
        <f>IF(Udregning!G21&gt;0,Udregning!G21,"")</f>
        <v/>
      </c>
    </row>
    <row r="36" spans="1:10" x14ac:dyDescent="0.25">
      <c r="A36" s="250"/>
      <c r="B36" s="131"/>
      <c r="C36" s="131" t="str">
        <f>IF(Udregning!J21="","",Udregning!J21)</f>
        <v/>
      </c>
      <c r="D36" s="131"/>
      <c r="E36" s="131" t="str">
        <f>IF(Udregning!H21="","",Udregning!H21)</f>
        <v/>
      </c>
      <c r="F36" s="2"/>
      <c r="G36" s="3" t="str">
        <f>IF(Udregning!I21="","",Udregning!I21)</f>
        <v/>
      </c>
      <c r="H36" s="255"/>
    </row>
    <row r="37" spans="1:10" ht="15.75" x14ac:dyDescent="0.25">
      <c r="A37" s="4"/>
      <c r="F37" s="273" t="s">
        <v>11</v>
      </c>
      <c r="G37" s="273"/>
      <c r="H37" s="64">
        <f>Udregning!K28</f>
        <v>0</v>
      </c>
      <c r="I37" s="253"/>
      <c r="J37" s="253"/>
    </row>
    <row r="38" spans="1:10" ht="15.75" x14ac:dyDescent="0.25">
      <c r="A38" s="4"/>
      <c r="F38" s="274" t="s">
        <v>12</v>
      </c>
      <c r="G38" s="274"/>
      <c r="H38" s="65"/>
    </row>
    <row r="39" spans="1:10" ht="15" customHeight="1" x14ac:dyDescent="0.25">
      <c r="A39" s="4"/>
      <c r="F39" s="275" t="s">
        <v>13</v>
      </c>
      <c r="G39" s="275"/>
      <c r="H39" s="276">
        <f>H37-H38</f>
        <v>0</v>
      </c>
    </row>
    <row r="40" spans="1:10" ht="15" customHeight="1" x14ac:dyDescent="0.25">
      <c r="A40" s="4"/>
      <c r="F40" s="275"/>
      <c r="G40" s="275"/>
      <c r="H40" s="277"/>
    </row>
    <row r="41" spans="1:10" x14ac:dyDescent="0.25">
      <c r="A41" s="111" t="s">
        <v>14</v>
      </c>
      <c r="B41" s="125"/>
      <c r="C41" s="126"/>
      <c r="E41" s="126"/>
      <c r="F41" s="126"/>
      <c r="G41" s="126"/>
      <c r="H41" s="112"/>
    </row>
    <row r="42" spans="1:10" x14ac:dyDescent="0.25">
      <c r="A42" s="113" t="s">
        <v>101</v>
      </c>
      <c r="B42" s="126"/>
      <c r="C42" s="126"/>
      <c r="E42" s="126"/>
      <c r="F42" s="126"/>
      <c r="G42" s="125"/>
      <c r="H42" s="112"/>
    </row>
    <row r="43" spans="1:10" x14ac:dyDescent="0.25">
      <c r="A43" s="113" t="s">
        <v>115</v>
      </c>
      <c r="B43" s="126"/>
      <c r="C43" s="126"/>
      <c r="E43" s="126"/>
      <c r="F43" s="126"/>
      <c r="G43" s="125"/>
      <c r="H43" s="112"/>
    </row>
    <row r="44" spans="1:10" x14ac:dyDescent="0.25">
      <c r="A44" s="113" t="s">
        <v>121</v>
      </c>
      <c r="B44" s="126"/>
      <c r="C44" s="126"/>
      <c r="E44" s="126"/>
      <c r="F44" s="126"/>
      <c r="G44" s="125"/>
      <c r="H44" s="112"/>
    </row>
    <row r="45" spans="1:10" x14ac:dyDescent="0.25">
      <c r="A45" s="113" t="s">
        <v>98</v>
      </c>
      <c r="B45" s="126"/>
      <c r="C45" s="126"/>
      <c r="E45" s="126"/>
      <c r="F45" s="126"/>
      <c r="G45" s="125"/>
      <c r="H45" s="114"/>
    </row>
    <row r="46" spans="1:10" x14ac:dyDescent="0.25">
      <c r="A46" s="113" t="s">
        <v>126</v>
      </c>
      <c r="B46" s="126"/>
      <c r="C46" s="126"/>
      <c r="E46" s="126"/>
      <c r="F46" s="126"/>
      <c r="G46" s="126"/>
      <c r="H46" s="112"/>
    </row>
    <row r="47" spans="1:10" x14ac:dyDescent="0.25">
      <c r="A47" s="113" t="s">
        <v>127</v>
      </c>
      <c r="B47" s="126"/>
      <c r="C47" s="126"/>
      <c r="E47" s="126"/>
      <c r="F47" s="126"/>
      <c r="G47" s="126"/>
      <c r="H47" s="112"/>
    </row>
    <row r="48" spans="1:10" x14ac:dyDescent="0.25">
      <c r="A48" s="115" t="s">
        <v>125</v>
      </c>
      <c r="B48" s="127"/>
      <c r="C48" s="126"/>
      <c r="E48" s="126"/>
      <c r="F48" s="128"/>
      <c r="G48" s="125"/>
      <c r="H48" s="116"/>
    </row>
    <row r="49" spans="1:8" ht="14.45" customHeight="1" x14ac:dyDescent="0.25">
      <c r="A49" s="134" t="s">
        <v>124</v>
      </c>
      <c r="B49" s="133"/>
      <c r="H49" s="5"/>
    </row>
    <row r="50" spans="1:8" ht="38.25" customHeight="1" x14ac:dyDescent="0.25">
      <c r="A50" s="267"/>
      <c r="B50" s="268"/>
      <c r="C50" s="268"/>
      <c r="D50" s="268"/>
      <c r="E50" s="268"/>
      <c r="F50" s="268"/>
      <c r="G50" s="268"/>
      <c r="H50" s="269"/>
    </row>
    <row r="51" spans="1:8" ht="38.25" customHeight="1" x14ac:dyDescent="0.25">
      <c r="A51" s="270" t="s">
        <v>114</v>
      </c>
      <c r="B51" s="271"/>
      <c r="C51" s="271"/>
      <c r="D51" s="271"/>
      <c r="E51" s="271"/>
      <c r="F51" s="271"/>
      <c r="G51" s="271"/>
      <c r="H51" s="272"/>
    </row>
  </sheetData>
  <mergeCells count="39">
    <mergeCell ref="A50:H50"/>
    <mergeCell ref="A51:H51"/>
    <mergeCell ref="A35:A36"/>
    <mergeCell ref="H35:H36"/>
    <mergeCell ref="F37:G37"/>
    <mergeCell ref="F38:G38"/>
    <mergeCell ref="F39:G40"/>
    <mergeCell ref="H39:H40"/>
    <mergeCell ref="A7:B7"/>
    <mergeCell ref="G2:H2"/>
    <mergeCell ref="G3:H3"/>
    <mergeCell ref="C2:E2"/>
    <mergeCell ref="C3:E3"/>
    <mergeCell ref="C4:E4"/>
    <mergeCell ref="C5:E5"/>
    <mergeCell ref="C6:E6"/>
    <mergeCell ref="C7:E7"/>
    <mergeCell ref="A2:B2"/>
    <mergeCell ref="A3:B3"/>
    <mergeCell ref="A4:B4"/>
    <mergeCell ref="A5:B5"/>
    <mergeCell ref="A6:B6"/>
    <mergeCell ref="N13:O13"/>
    <mergeCell ref="O14:Q14"/>
    <mergeCell ref="I37:J37"/>
    <mergeCell ref="H17:H18"/>
    <mergeCell ref="H20:H21"/>
    <mergeCell ref="H23:H24"/>
    <mergeCell ref="H26:H27"/>
    <mergeCell ref="H29:H30"/>
    <mergeCell ref="H32:H33"/>
    <mergeCell ref="A26:A27"/>
    <mergeCell ref="A29:A30"/>
    <mergeCell ref="A32:A33"/>
    <mergeCell ref="A14:A15"/>
    <mergeCell ref="H14:H15"/>
    <mergeCell ref="A17:A18"/>
    <mergeCell ref="A20:A21"/>
    <mergeCell ref="A23:A24"/>
  </mergeCells>
  <pageMargins left="0.25" right="0.25" top="0.75" bottom="0.75" header="0.3" footer="0.3"/>
  <pageSetup paperSize="11" scale="56"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1:L28"/>
  <sheetViews>
    <sheetView topLeftCell="A10" workbookViewId="0">
      <selection activeCell="H11" sqref="H11"/>
    </sheetView>
  </sheetViews>
  <sheetFormatPr defaultRowHeight="15" x14ac:dyDescent="0.25"/>
  <cols>
    <col min="1" max="1" width="20" customWidth="1"/>
    <col min="2" max="2" width="9.140625" customWidth="1"/>
    <col min="3" max="3" width="10.7109375" customWidth="1"/>
    <col min="5" max="5" width="15.5703125" customWidth="1"/>
    <col min="8" max="8" width="16.85546875" customWidth="1"/>
    <col min="9" max="9" width="18.140625" customWidth="1"/>
    <col min="10" max="10" width="17.5703125" customWidth="1"/>
    <col min="12" max="12" width="10.28515625" customWidth="1"/>
  </cols>
  <sheetData>
    <row r="11" spans="1:12" x14ac:dyDescent="0.25">
      <c r="A11" s="131" t="s">
        <v>77</v>
      </c>
      <c r="B11" s="131"/>
      <c r="C11" s="131" t="s">
        <v>76</v>
      </c>
      <c r="D11" s="131"/>
      <c r="E11" s="131" t="s">
        <v>5</v>
      </c>
      <c r="F11" s="131"/>
      <c r="G11" s="131"/>
    </row>
    <row r="12" spans="1:12" x14ac:dyDescent="0.25">
      <c r="A12" s="131"/>
      <c r="B12" s="131"/>
      <c r="C12" s="131"/>
      <c r="D12" s="131"/>
      <c r="E12" s="131"/>
      <c r="F12" s="131"/>
      <c r="G12" s="131"/>
    </row>
    <row r="13" spans="1:12" x14ac:dyDescent="0.25">
      <c r="A13" s="131"/>
      <c r="B13" s="131"/>
      <c r="C13" s="131"/>
      <c r="D13" s="131"/>
      <c r="E13" s="131"/>
      <c r="F13" s="131"/>
      <c r="G13" s="88"/>
      <c r="H13" s="172" t="s">
        <v>90</v>
      </c>
      <c r="I13" s="172" t="s">
        <v>91</v>
      </c>
      <c r="J13" s="172" t="s">
        <v>92</v>
      </c>
      <c r="K13" s="172"/>
      <c r="L13" s="172" t="s">
        <v>107</v>
      </c>
    </row>
    <row r="14" spans="1:12" x14ac:dyDescent="0.25">
      <c r="A14" s="131" t="str">
        <f>Faktura!D14</f>
        <v/>
      </c>
      <c r="B14" s="131" t="str">
        <f>Faktura!E14</f>
        <v/>
      </c>
      <c r="C14" s="2" t="str">
        <f>Faktura!F14</f>
        <v/>
      </c>
      <c r="D14" s="131" t="str">
        <f>Faktura!G14</f>
        <v/>
      </c>
      <c r="E14" s="2" t="str">
        <f>Faktura!B14</f>
        <v/>
      </c>
      <c r="F14" s="3" t="str">
        <f>Faktura!C14</f>
        <v/>
      </c>
      <c r="G14" s="170">
        <f t="shared" ref="G14:G21" si="0">K14</f>
        <v>0</v>
      </c>
      <c r="H14" s="169" t="str">
        <f>IF(A14="VoksenSkisæt",IF(B14=1,Priser!G6,IF(B14=2,Priser!H6,IF(B14=3,Priser!I6,IF(B14=4,Priser!J6,IF(B14=5,Priser!K6,IF(B14=6,Priser!L6,IF(B14=7,Priser!M6,""))))))),IF(A14="BørneSkiSæt",IF(B14=1,Priser!G8,IF(B14=2,Priser!H8,IF(B14=3,Priser!I8,IF(B14=4,Priser!J8,IF(B14=5,Priser!K8,IF(B14=6,Priser!L8,IF(B14=7,Priser!M8,""))))))),IF(A14="SnowboardSæt",IF(B14=1,Priser!G9,IF(B14=2,Priser!H9,IF(B14=3,Priser!I9,IF(B14=4,Priser!J9,IF(B14=5,Priser!K9,IF(B14=6,Priser!L9,IF(B14=7,Priser!M9,"Der er flere dage end jeg har priser på"))))))),"")))</f>
        <v/>
      </c>
      <c r="I14" s="169" t="str">
        <f>IF(C14="BørneSkiSkole",IF(D14=1,Priser!B15,IF(D14=2,Priser!B16,IF(D14=3,Priser!B17,IF(D14=4,Priser!B18,"Jeg ved ikke hvor mange dage der ønsket")))),IF(C14="VoksenSkiskole",IF(D14=1,Priser!G33,IF(D14=2,Priser!G34,IF(D14=3,Priser!G35,"Flere dage end jeg ved om"))),""))</f>
        <v/>
      </c>
      <c r="J14" s="169" t="str">
        <f>IF(F14&gt;0,IF(E14="Barn",IF(F14=1,Priser!D6,IF(F14=2,Priser!D7,IF(F14=3,Priser!D8,IF(F14=4,Priser!D9,IF(F14=5,Priser!D10,IF(F14=6,Priser!D11,"")))))),IF(E14="Junior",IF(F14=1,Priser!C6,IF(F14=2,Priser!C7,IF(F14=3,Priser!C8,IF(F14=4,Priser!C9,IF(F14=5,Priser!C10,IF(F14=6,Priser!C11,"")))))),IF(E14="Senior",IF(F14=1,Priser!C6,IF(F14=2,Priser!C7,IF(F14=3,Priser!C8,IF(F14=4,Priser!C9,IF(F14=5,Priser!C10,IF(F14=6,Priser!C11,"")))))),IF(E14="Voksen",IF(F14=1,Priser!B6,IF(F14=2,Priser!B7,IF(F14=3,Priser!B8,IF(F14=4,Priser!B9,IF(F14=5,Priser!B10,IF(F14=6,Priser!B11,"")))))),"")))),"")</f>
        <v/>
      </c>
      <c r="K14" s="169">
        <f t="shared" ref="K14:K21" si="1">IF(H14="",0,H14)+IF(I14="",0,I14)+IF(J14="","0,00",J14)+L14</f>
        <v>0</v>
      </c>
      <c r="L14" s="169">
        <f>IF(BestillingsListe!C26&lt;15,0,IF(BestillingsListe!E26=1,Priser!G20,IF(BestillingsListe!E26=2,Priser!H20,IF(BestillingsListe!E26=3,Priser!I20,IF(BestillingsListe!E26=4,Priser!J20,IF(BestillingsListe!E26=5,Priser!K20,IF(BestillingsListe!E26=6,Priser!L20,IF(BestillingsListe!E26=7,Priser!M20,0))))))))</f>
        <v>0</v>
      </c>
    </row>
    <row r="15" spans="1:12" x14ac:dyDescent="0.25">
      <c r="A15" s="131" t="str">
        <f>Faktura!D17</f>
        <v/>
      </c>
      <c r="B15" s="131" t="str">
        <f>Faktura!E17</f>
        <v/>
      </c>
      <c r="C15" s="2" t="str">
        <f>Faktura!F17</f>
        <v/>
      </c>
      <c r="D15" s="131" t="str">
        <f>Faktura!G17</f>
        <v/>
      </c>
      <c r="E15" s="2" t="str">
        <f>Faktura!B17</f>
        <v/>
      </c>
      <c r="F15" s="3" t="str">
        <f>Faktura!C17</f>
        <v/>
      </c>
      <c r="G15" s="170">
        <f t="shared" si="0"/>
        <v>0</v>
      </c>
      <c r="H15" s="169" t="str">
        <f>IF(A15="VoksenSkisæt",IF(B15=1,Priser!G6,IF(B15=2,Priser!H6,IF(B15=3,Priser!I6,IF(B15=4,Priser!J6,IF(B15=5,Priser!K6,IF(B15=6,Priser!L6,IF(B15=7,Priser!M6,"Flere dage på ski end jeg har priser på"))))))),IF(A15="BørneSkiSæt",IF(B15=1,Priser!G8,IF(B15=2,Priser!H8,IF(B15=3,Priser!I8,IF(B15=4,Priser!J8,IF(B15=5,Priser!K8,IF(B15=6,Priser!L8,IF(B15=7,Priser!M8,"Kig manuelt jeg har ikke flere tal"))))))),IF(A15="SnowboardSæt",IF(B15=1,Priser!G9,IF(B15=2,Priser!H9,IF(B15=3,Priser!I9,IF(B15=4,Priser!J9,IF(B15=5,Priser!K9,IF(B15=6,Priser!L9,IF(B15=7,Priser!M9,"Der er flere dage end jeg har priser på"))))))),"")))</f>
        <v/>
      </c>
      <c r="I15" s="169" t="str">
        <f>IF(C15="BørneSkiSkole",IF(D15=1,Priser!B15,IF(D15=2,Priser!B16,IF(D15=3,Priser!B17,IF(D15=4,Priser!B18,"Jeg ved ikke hvor mange dage der ønsket")))),IF(C15="VoksenSkiskole",IF(D15=1,Priser!G33,IF(D15=2,Priser!G34,IF(D15=3,Priser!G35,"Flere dage end jeg ved om"))),""))</f>
        <v/>
      </c>
      <c r="J15" s="169" t="str">
        <f>IF(E15="Barn",IF(F14=1,Priser!D6,IF(F15=2,Priser!D7,IF(F15=3,Priser!D8,IF(F15=4,Priser!D9,IF(F15=5,Priser!D10,IF(F15=6,Priser!D11,"flere dage end jeg ved hvad jeg skal gøre med")))))),IF(E15="Junior",IF(F14=1,Priser!C6,IF(F15=2,Priser!C7,IF(F15=3,Priser!C8,IF(F15=4,Priser!C9,IF(F15=5,Priser!C10,IF(F15=6,Priser!C11,"flere dage end jeg kender")))))),IF(E15="Senior",IF(F15=1,Priser!C6,IF(F15=2,Priser!C7,IF(F15=3,Priser!C8,IF(F15=4,Priser!C9,IF(F15=5,Priser!C10,IF(F15=6,Priser!C11,"flere dage end jeg kender")))))),IF(E15="Voksen",IF(F15=1,Priser!B6,IF(F15=2,Priser!B7,IF(F15=3,Priser!B8,IF(F15=4,Priser!B9,IF(F15=5,Priser!B10,IF(F15=6,Priser!B11,"Flere dage end jeg kan regne med")))))),""))))</f>
        <v/>
      </c>
      <c r="K15" s="169">
        <f t="shared" si="1"/>
        <v>0</v>
      </c>
      <c r="L15" s="169">
        <f>IF(BestillingsListe!C27&lt;15,0,IF(BestillingsListe!E27=1,Priser!G20,IF(BestillingsListe!E27=2,Priser!H20,IF(BestillingsListe!E27=3,Priser!I20,IF(BestillingsListe!E27=4,Priser!J20,IF(BestillingsListe!E27=5,Priser!K20,IF(BestillingsListe!E27=6,Priser!L20,IF(BestillingsListe!E27=7,Priser!M20,0))))))))</f>
        <v>0</v>
      </c>
    </row>
    <row r="16" spans="1:12" x14ac:dyDescent="0.25">
      <c r="A16" s="131" t="str">
        <f>Faktura!D20</f>
        <v/>
      </c>
      <c r="B16" s="131" t="str">
        <f>Faktura!E20</f>
        <v/>
      </c>
      <c r="C16" s="2" t="str">
        <f>Faktura!F20</f>
        <v/>
      </c>
      <c r="D16" s="131" t="str">
        <f>Faktura!G20</f>
        <v/>
      </c>
      <c r="E16" s="2" t="str">
        <f>Faktura!B20</f>
        <v/>
      </c>
      <c r="F16" s="3" t="str">
        <f>Faktura!C20</f>
        <v/>
      </c>
      <c r="G16" s="170">
        <f t="shared" si="0"/>
        <v>0</v>
      </c>
      <c r="H16" s="169" t="str">
        <f>IF(A16="VoksenSkisæt",IF(B16=1,Priser!G6,IF(B16=2,Priser!H6,IF(B16=3,Priser!I6,IF(B16=4,Priser!J6,IF(B16=5,Priser!K6,IF(B16=6,Priser!L6,IF(B16=7,Priser!M6,"Flere dage på ski end jeg har priser på"))))))),IF(A16="BørneSkiSæt",IF(B16=1,Priser!G8,IF(B16=2,Priser!H8,IF(B16=3,Priser!I8,IF(B16=4,Priser!J8,IF(B16=5,Priser!K8,IF(B16=6,Priser!L8,IF(B16=7,Priser!M8,"Kig manuelt jeg har ikke flere tal"))))))),IF(A16="SnowboardSæt",IF(B16=1,Priser!G9,IF(B16=2,Priser!H9,IF(B16=3,Priser!I9,IF(B16=4,Priser!J9,IF(B16=5,Priser!K9,IF(B16=6,Priser!L9,IF(B16=7,Priser!M9,"Der er flere dage end jeg har priser på"))))))),"")))</f>
        <v/>
      </c>
      <c r="I16" s="169" t="str">
        <f>IF(C16="BørneSkiSkole",IF(D16=1,Priser!B15,IF(D16=2,Priser!B16,IF(D16=3,Priser!B17,IF(D16=4,Priser!B18,"Jeg ved ikke hvor mange dage der ønsket")))),IF(C16="VoksenSkiskole",IF(D16=1,Priser!G33,IF(D16=2,Priser!G34,IF(D16=3,Priser!G35,"Flere dage end jeg ved om"))),""))</f>
        <v/>
      </c>
      <c r="J16" s="169" t="str">
        <f>IF(E16="Barn",IF(F16=1,Priser!D6,IF(F16=2,Priser!D7,IF(F16=3,Priser!D8,IF(F16=4,Priser!D9,IF(F16=5,Priser!D10,IF(F16=6,Priser!D11,"")))))),IF(E16="Junior",IF(F16=1,Priser!C6,IF(F16=2,Priser!C7,IF(F16=3,Priser!C8,IF(F16=4,Priser!C9,IF(F16=5,Priser!C10,IF(F16=6,Priser!C11,"flere dage end jeg kender")))))),IF(E16="Senior",IF(F16=1,Priser!C6,IF(F16=2,Priser!C7,IF(F16=3,Priser!C8,IF(F16=4,Priser!C9,IF(F16=5,Priser!C10,IF(F16=6,Priser!C11,"flere dage end jeg kender")))))),IF(E16="Voksen",IF(F16=1,Priser!B6,IF(F16=2,Priser!B7,IF(F16=3,Priser!B8,IF(F16=4,Priser!B9,IF(F16=5,Priser!B10,IF(F16=6,Priser!B11,"Flere dage end jeg kan regne med")))))),""))))</f>
        <v/>
      </c>
      <c r="K16" s="169">
        <f t="shared" si="1"/>
        <v>0</v>
      </c>
      <c r="L16" s="169">
        <f>IF(BestillingsListe!C28&lt;15,0,IF(BestillingsListe!E28=1,Priser!G20,IF(BestillingsListe!E28=2,Priser!H20,IF(BestillingsListe!E28=3,Priser!I20,IF(BestillingsListe!E28=4,Priser!J20,IF(BestillingsListe!E28=5,Priser!K20,IF(BestillingsListe!E28=6,Priser!L20,IF(BestillingsListe!E28=7,Priser!M20,0))))))))</f>
        <v>0</v>
      </c>
    </row>
    <row r="17" spans="1:12" x14ac:dyDescent="0.25">
      <c r="A17" s="131" t="str">
        <f>Faktura!D23</f>
        <v/>
      </c>
      <c r="B17" s="131" t="str">
        <f>Faktura!E23</f>
        <v/>
      </c>
      <c r="C17" s="2" t="str">
        <f>Faktura!F23</f>
        <v/>
      </c>
      <c r="D17" s="131" t="str">
        <f>Faktura!G23</f>
        <v/>
      </c>
      <c r="E17" s="2" t="str">
        <f>Faktura!B23</f>
        <v/>
      </c>
      <c r="F17" s="3" t="str">
        <f>Faktura!C23</f>
        <v/>
      </c>
      <c r="G17" s="170">
        <f t="shared" si="0"/>
        <v>0</v>
      </c>
      <c r="H17" s="169" t="str">
        <f>IF(A17="VoksenSkisæt",IF(B17=1,Priser!G6,IF(B17=2,Priser!H6,IF(B17=3,Priser!I6,IF(B17=4,Priser!J6,IF(B17=5,Priser!K6,IF(B17=6,Priser!L6,IF(B17=7,Priser!M6,"Flere dage på ski end jeg har priser på"))))))),IF(A17="BørneSkiSæt",IF(B17=1,Priser!G8,IF(B17=2,Priser!H8,IF(B17=3,Priser!I8,IF(B17=4,Priser!J8,IF(B17=5,Priser!K8,IF(B17=6,Priser!L8,IF(B17=7,Priser!M8,"Kig manuelt jeg har ikke flere tal"))))))),IF(A17="SnowboardSæt",IF(B17=1,Priser!G9,IF(B17=2,Priser!H9,IF(B17=3,Priser!I9,IF(B17=4,Priser!J9,IF(B17=5,Priser!K9,IF(B17=6,Priser!L9,IF(B17=7,Priser!M9,"Der er flere dage end jeg har priser på"))))))),"")))</f>
        <v/>
      </c>
      <c r="I17" s="169" t="str">
        <f>IF(C17="BørneSkiSkole",IF(D17=1,Priser!B15,IF(D17=2,Priser!B16,IF(D17=3,Priser!B17,IF(D17=4,Priser!B18,"Jeg ved ikke hvor mange dage der ønsket")))),IF(C17="VoksenSkiskole",IF(D17=1,Priser!G33,IF(D17=2,Priser!G34,IF(D17=3,Priser!G35,"Flere dage end jeg ved om"))),""))</f>
        <v/>
      </c>
      <c r="J17" s="169" t="str">
        <f>IF(E17="Barn",IF(F17=1,Priser!D6,IF(F17=2,Priser!D7,IF(F17=3,Priser!D8,IF(F17=4,Priser!D9,IF(F17=5,Priser!D10,IF(F17=6,Priser!D11,"")))))),IF(E17="Junior",IF(F17=1,Priser!C6,IF(F17=2,Priser!C7,IF(F17=3,Priser!C8,IF(F17=4,Priser!C9,IF(F17=5,Priser!C10,IF(F17=6,Priser!C11,"flere dage end jeg kender")))))),IF(E17="Senior",IF(F17=1,Priser!C6,IF(F17=2,Priser!C7,IF(F17=3,Priser!C8,IF(F17=4,Priser!C9,IF(F17=5,Priser!C10,IF(F17=6,Priser!C11,"flere dage end jeg kender")))))),IF(E17="Voksen",IF(F17=1,Priser!B6,IF(F17=2,Priser!B7,IF(F17=3,Priser!B8,IF(F17=4,Priser!B9,IF(F17=5,Priser!B10,IF(F17=6,Priser!B11,"Flere dage end jeg kan regne med")))))),""))))</f>
        <v/>
      </c>
      <c r="K17" s="169">
        <f t="shared" si="1"/>
        <v>0</v>
      </c>
      <c r="L17" s="169">
        <f>IF(BestillingsListe!C29&lt;15,0,IF(BestillingsListe!E29=1,Priser!G20,IF(BestillingsListe!E29=2,Priser!H20,IF(BestillingsListe!E29=3,Priser!I20,IF(BestillingsListe!E29=4,Priser!J20,IF(BestillingsListe!E29=5,Priser!K20,IF(BestillingsListe!E29=6,Priser!L20,IF(BestillingsListe!E29=7,Priser!M20,0))))))))</f>
        <v>0</v>
      </c>
    </row>
    <row r="18" spans="1:12" x14ac:dyDescent="0.25">
      <c r="A18" s="131" t="str">
        <f>Faktura!D26</f>
        <v/>
      </c>
      <c r="B18" s="131" t="str">
        <f>Faktura!E26</f>
        <v/>
      </c>
      <c r="C18" s="2" t="str">
        <f>Faktura!F26</f>
        <v/>
      </c>
      <c r="D18" s="131" t="str">
        <f>Faktura!G26</f>
        <v/>
      </c>
      <c r="E18" s="2" t="str">
        <f>Faktura!B26</f>
        <v/>
      </c>
      <c r="F18" s="3" t="str">
        <f>Faktura!C26</f>
        <v/>
      </c>
      <c r="G18" s="170">
        <f t="shared" si="0"/>
        <v>0</v>
      </c>
      <c r="H18" s="169" t="str">
        <f>IF(A18="VoksenSkisæt",IF(B18=1,Priser!G6,IF(B18=2,Priser!H6,IF(B18=3,Priser!I6,IF(B18=4,Priser!J6,IF(B18=5,Priser!K6,IF(B18=6,Priser!L6,IF(B18=7,Priser!M6,"Flere dage på ski end jeg har priser på"))))))),IF(A18="BørneSkiSæt",IF(B18=1,Priser!G8,IF(B18=2,Priser!H8,IF(B18=3,Priser!I8,IF(B18=4,Priser!J8,IF(B18=5,Priser!K8,IF(B18=6,Priser!L8,IF(B18=7,Priser!M8,"Kig manuelt jeg har ikke flere tal"))))))),IF(A18="SnowboardSæt",IF(B18=1,Priser!G9,IF(B18=2,Priser!H9,IF(B18=3,Priser!I9,IF(B18=4,Priser!J9,IF(B18=5,Priser!K9,IF(B18=6,Priser!L9,IF(B18=7,Priser!M9,"Der er flere dage end jeg har priser på"))))))),"")))</f>
        <v/>
      </c>
      <c r="I18" s="169" t="str">
        <f>IF(C18="BørneSkiSkole",IF(D18=1,Priser!B15,IF(D18=2,Priser!B16,IF(D18=3,Priser!B17,IF(D18=4,Priser!B18,"Jeg ved ikke hvor mange dage der ønsket")))),IF(C18="VoksenSkiskole",IF(D18=1,Priser!G33,IF(D18=2,Priser!G34,IF(D18=3,Priser!G35,"Flere dage end jeg ved om"))),""))</f>
        <v/>
      </c>
      <c r="J18" s="169" t="str">
        <f>IF(E18="Barn",IF(F18=1,Priser!D6,IF(F18=2,Priser!D7,IF(F18=3,Priser!D8,IF(F18=4,Priser!D9,IF(F18=5,Priser!D10,IF(F18=6,Priser!D11,"")))))),IF(E18="Junior",IF(F18=1,Priser!C6,IF(F18=2,Priser!C7,IF(F18=3,Priser!C8,IF(F18=4,Priser!C9,IF(F18=5,Priser!C10,IF(F18=6,Priser!C11,"flere dage end jeg kender")))))),IF(E18="Senior",IF(F18=1,Priser!C6,IF(F18=2,Priser!C7,IF(F18=3,Priser!C8,IF(F18=4,Priser!C9,IF(F18=5,Priser!C10,IF(F18=6,Priser!C11,"flere dage end jeg kender")))))),IF(E18="Voksen",IF(F18=1,Priser!B6,IF(F18=2,Priser!B7,IF(F18=3,Priser!B8,IF(F18=4,Priser!B9,IF(F18=5,Priser!B10,IF(F18=6,Priser!B11,"Flere dage end jeg kan regne med")))))),""))))</f>
        <v/>
      </c>
      <c r="K18" s="169">
        <f t="shared" si="1"/>
        <v>0</v>
      </c>
      <c r="L18" s="169">
        <f>IF(BestillingsListe!C30&lt;15,0,IF(BestillingsListe!E30=1,Priser!G20,IF(BestillingsListe!E30=2,Priser!H20,IF(BestillingsListe!E30=3,Priser!I20,IF(BestillingsListe!E30=4,Priser!J20,IF(BestillingsListe!E30=5,Priser!K20,IF(BestillingsListe!E30=6,Priser!L20,IF(BestillingsListe!E30=7,Priser!M20,0))))))))</f>
        <v>0</v>
      </c>
    </row>
    <row r="19" spans="1:12" x14ac:dyDescent="0.25">
      <c r="A19" s="131" t="str">
        <f>Faktura!D29</f>
        <v/>
      </c>
      <c r="B19" s="131" t="str">
        <f>Faktura!E29</f>
        <v/>
      </c>
      <c r="C19" s="168" t="str">
        <f>Faktura!F29</f>
        <v/>
      </c>
      <c r="D19" s="131" t="str">
        <f>Faktura!G29</f>
        <v/>
      </c>
      <c r="E19" s="2" t="str">
        <f>Faktura!B29</f>
        <v/>
      </c>
      <c r="F19" s="3" t="str">
        <f>Faktura!C29</f>
        <v/>
      </c>
      <c r="G19" s="170">
        <f t="shared" si="0"/>
        <v>0</v>
      </c>
      <c r="H19" s="169" t="str">
        <f>IF(A19="VoksenSkisæt",IF(B19=1,Priser!G6,IF(B19=2,Priser!H6,IF(B19=3,Priser!I6,IF(B19=4,Priser!J6,IF(B19=5,Priser!K6,IF(B19=6,Priser!L6,IF(B19=7,Priser!M6,"Flere dage på ski end jeg har priser på"))))))),IF(A19="BørneSkiSæt",IF(B19=1,Priser!G8,IF(B19=2,Priser!H8,IF(B19=3,Priser!I8,IF(B19=4,Priser!J8,IF(B19=5,Priser!K8,IF(B19=6,Priser!L8,IF(B19=7,Priser!M8,"Kig manuelt jeg har ikke flere tal"))))))),IF(A19="SnowboardSæt",IF(B19=1,Priser!G9,IF(B19=2,Priser!H9,IF(B19=3,Priser!I9,IF(B19=4,Priser!J9,IF(B19=5,Priser!K9,IF(B19=6,Priser!L9,IF(B19=7,Priser!M9,"Der er flere dage end jeg har priser på"))))))),"")))</f>
        <v/>
      </c>
      <c r="I19" s="169" t="str">
        <f>IF(C19="BørneSkiSkole",IF(D19=1,Priser!B15,IF(D19=2,Priser!B16,IF(D19=3,Priser!B17,IF(D19=4,Priser!B18,"Jeg ved ikke hvor mange dage der ønsket")))),IF(C19="VoksenSkiskole",IF(D19=1,Priser!G33,IF(D19=2,Priser!G34,IF(D19=3,Priser!G35,"Flere dage end jeg ved om"))),""))</f>
        <v/>
      </c>
      <c r="J19" s="169" t="str">
        <f>IF(E19="Barn",IF(F19=1,Priser!D6,IF(F19=2,Priser!D7,IF(F19=3,Priser!D8,IF(F19=4,Priser!D9,IF(F19=5,Priser!D10,IF(F19=6,Priser!D11,"")))))),IF(E19="Junior",IF(F19=1,Priser!C6,IF(F19=2,Priser!C7,IF(F19=3,Priser!C8,IF(F19=4,Priser!C9,IF(F19=5,Priser!C10,IF(F19=6,Priser!C11,"flere dage end jeg kender")))))),IF(E19="Senior",IF(F19=1,Priser!C6,IF(F19=2,Priser!C7,IF(F19=3,Priser!C8,IF(F19=4,Priser!C9,IF(F19=5,Priser!C10,IF(F19=6,Priser!C11,"flere dage end jeg kender")))))),IF(E19="Voksen",IF(F19=1,Priser!B6,IF(F19=2,Priser!B7,IF(F19=3,Priser!B8,IF(F19=4,Priser!B9,IF(F19=5,Priser!B10,IF(F19=6,Priser!B11,"Flere dage end jeg kan regne med")))))),""))))</f>
        <v/>
      </c>
      <c r="K19" s="169">
        <f t="shared" si="1"/>
        <v>0</v>
      </c>
      <c r="L19" s="169">
        <f>IF(BestillingsListe!C31&lt;15,0,IF(BestillingsListe!E31=1,Priser!G20,IF(BestillingsListe!E31=2,Priser!H20,IF(BestillingsListe!E31=3,Priser!I20,IF(BestillingsListe!E31=4,Priser!J20,IF(BestillingsListe!E31=5,Priser!K20,IF(BestillingsListe!E31=6,Priser!L20,IF(BestillingsListe!E31=7,Priser!M20,0))))))))</f>
        <v>0</v>
      </c>
    </row>
    <row r="20" spans="1:12" x14ac:dyDescent="0.25">
      <c r="A20" s="131" t="str">
        <f>Faktura!D32</f>
        <v/>
      </c>
      <c r="B20" s="131" t="str">
        <f>Faktura!E32</f>
        <v/>
      </c>
      <c r="C20" s="168" t="str">
        <f>Faktura!F32</f>
        <v/>
      </c>
      <c r="D20" s="131" t="str">
        <f>Faktura!G32</f>
        <v/>
      </c>
      <c r="E20" s="2" t="str">
        <f>Faktura!B32</f>
        <v/>
      </c>
      <c r="F20" s="3" t="str">
        <f>Faktura!C32</f>
        <v/>
      </c>
      <c r="G20" s="170">
        <f t="shared" si="0"/>
        <v>0</v>
      </c>
      <c r="H20" s="169" t="str">
        <f>IF(A20="VoksenSkisæt",IF(B20=1,Priser!G6,IF(B20=2,Priser!H6,IF(B20=3,Priser!I6,IF(B20=4,Priser!J6,IF(B20=5,Priser!K6,IF(B20=6,Priser!L6,IF(B20=7,Priser!M6,"Flere dage på ski end jeg har priser på"))))))),IF(A20="BørneSkiSæt",IF(B20=1,Priser!G8,IF(B20=2,Priser!H8,IF(B20=3,Priser!I8,IF(B20=4,Priser!J8,IF(B20=5,Priser!K8,IF(B20=6,Priser!L8,IF(B20=7,Priser!M8,"Kig manuelt jeg har ikke flere tal"))))))),IF(A20="SnowboardSæt",IF(B20=1,Priser!G9,IF(B20=2,Priser!H9,IF(B20=3,Priser!I9,IF(B20=4,Priser!J9,IF(B20=5,Priser!K9,IF(B20=6,Priser!L9,IF(B20=7,Priser!M9,"Der er flere dage end jeg har priser på"))))))),"")))</f>
        <v/>
      </c>
      <c r="I20" s="169" t="str">
        <f>IF(C20="BørneSkiSkole",IF(D20=1,Priser!B15,IF(D20=2,Priser!B16,IF(D20=3,Priser!B17,IF(D20=4,Priser!B18,"Jeg ved ikke hvor mange dage der ønsket")))),IF(C20="VoksenSkiskole",IF(D20=1,Priser!G33,IF(D20=2,Priser!G34,IF(D20=3,Priser!G35,"Flere dage end jeg ved om"))),""))</f>
        <v/>
      </c>
      <c r="J20" s="169" t="str">
        <f>IF(E20="Barn",IF(F20=1,Priser!D6,IF(F20=2,Priser!D7,IF(F20=3,Priser!D8,IF(F20=4,Priser!D9,IF(F20=5,Priser!D10,IF(F20=6,Priser!D11,"")))))),IF(E20="Junior",IF(F20=1,Priser!C6,IF(F20=2,Priser!C7,IF(F20=3,Priser!C8,IF(F20=4,Priser!C9,IF(F20=5,Priser!C10,IF(F20=6,Priser!C11,"flere dage end jeg kender")))))),IF(E20="Senior",IF(F20=1,Priser!C6,IF(F20=2,Priser!C7,IF(F20=3,Priser!C8,IF(F20=4,Priser!C9,IF(F20=5,Priser!C10,IF(F20=6,Priser!C11,"flere dage end jeg kender")))))),IF(E20="Voksen",IF(F20=1,Priser!B6,IF(F20=2,Priser!B7,IF(F20=3,Priser!B8,IF(F20=4,Priser!B9,IF(F20=5,Priser!B10,IF(F20=6,Priser!B11,"Flere dage end jeg kan regne med")))))),""))))</f>
        <v/>
      </c>
      <c r="K20" s="169">
        <f t="shared" si="1"/>
        <v>0</v>
      </c>
      <c r="L20" s="169">
        <f>IF(BestillingsListe!C32&lt;15,0,IF(BestillingsListe!E32=1,Priser!G20,IF(BestillingsListe!E32=2,Priser!H20,IF(BestillingsListe!E32=3,Priser!I20,IF(BestillingsListe!E32=4,Priser!J20,IF(BestillingsListe!E32=5,Priser!K20,IF(BestillingsListe!E32=6,Priser!L20,IF(BestillingsListe!E32=7,Priser!M20,0))))))))</f>
        <v>0</v>
      </c>
    </row>
    <row r="21" spans="1:12" x14ac:dyDescent="0.25">
      <c r="A21" s="131" t="str">
        <f>Faktura!D35</f>
        <v/>
      </c>
      <c r="B21" s="131" t="str">
        <f>Faktura!E35</f>
        <v/>
      </c>
      <c r="C21" s="168" t="str">
        <f>Faktura!F35</f>
        <v/>
      </c>
      <c r="D21" s="131" t="str">
        <f>Faktura!G35</f>
        <v/>
      </c>
      <c r="E21" s="2" t="str">
        <f>Faktura!B35</f>
        <v/>
      </c>
      <c r="F21" s="3" t="str">
        <f>Faktura!C35</f>
        <v/>
      </c>
      <c r="G21" s="171">
        <f t="shared" si="0"/>
        <v>0</v>
      </c>
      <c r="H21" s="169" t="str">
        <f>IF(A21="VoksenSkisæt",IF(B21=1,Priser!G6,IF(B21=2,Priser!H6,IF(B21=3,Priser!I6,IF(B21=4,Priser!J6,IF(B21=5,Priser!K6,IF(B21=6,Priser!L6,IF(B21=7,Priser!M6,"Flere dage på ski end jeg har priser på"))))))),IF(A21="BørneSkiSæt",IF(B21=1,Priser!G8,IF(B21=2,Priser!H8,IF(B21=3,Priser!I8,IF(B21=4,Priser!J8,IF(B21=5,Priser!K8,IF(B21=6,Priser!L8,IF(B21=7,Priser!M8,"Kig manuelt jeg har ikke flere tal"))))))),IF(A21="SnowboardSæt",IF(B21=1,Priser!G9,IF(B21=2,Priser!H9,IF(B21=3,Priser!I9,IF(B21=4,Priser!J9,IF(B21=5,Priser!K9,IF(B21=6,Priser!L9,IF(B21=7,Priser!M9,"Der er flere dage end jeg har priser på"))))))),"")))</f>
        <v/>
      </c>
      <c r="I21" s="169" t="str">
        <f>IF(C21="BørneSkiSkole",IF(D21=1,Priser!B15,IF(D21=2,Priser!B16,IF(D21=3,Priser!B17,IF(D21=4,Priser!B18,"Jeg ved ikke hvor mange dage der ønsket")))),IF(C21="VoksenSkiskole",IF(D21=1,Priser!G33,IF(D21=2,Priser!G34,IF(D21=3,Priser!G35,"Flere dage end jeg ved om"))),""))</f>
        <v/>
      </c>
      <c r="J21" s="173" t="str">
        <f>IF(E21="Barn",IF(F21=1,Priser!D6,IF(F21=2,Priser!D7,IF(F21=3,Priser!D8,IF(F21=4,Priser!D9,IF(F21=5,Priser!D10,IF(F21=6,Priser!D11,"flere dage end jeg ved hvad jeg skal gøre med")))))),IF(E21="Junior",IF(F21=1,Priser!C6,IF(F21=2,Priser!C7,IF(F21=3,Priser!C8,IF(F21=4,Priser!C9,IF(F21=5,Priser!C10,IF(F21=6,Priser!C11,"flere dage end jeg kender")))))),IF(E21="Senior",IF(F21=1,Priser!C6,IF(F21=2,Priser!C7,IF(F21=3,Priser!C8,IF(F21=4,Priser!C9,IF(F21=5,Priser!C10,IF(F21=6,Priser!C11,"flere dage end jeg kender")))))),IF(E21="Voksen",IF(F21=1,Priser!B6,IF(F21=2,Priser!B7,IF(F21=3,Priser!B8,IF(F21=4,Priser!B9,IF(F21=5,Priser!B10,IF(F21=6,Priser!B11,"Flere dage end jeg kan regne med")))))),""))))</f>
        <v/>
      </c>
      <c r="K21" s="169">
        <f t="shared" si="1"/>
        <v>0</v>
      </c>
      <c r="L21" s="169">
        <f>IF(BestillingsListe!C33&lt;15,0,IF(BestillingsListe!E33=1,Priser!G20,IF(BestillingsListe!E33=2,Priser!H20,IF(BestillingsListe!E33=3,Priser!I20,IF(BestillingsListe!E33=4,Priser!J20,IF(BestillingsListe!E33=5,Priser!K20,IF(BestillingsListe!E33=6,Priser!L20,IF(BestillingsListe!E33=7,Priser!M20,0))))))))</f>
        <v>0</v>
      </c>
    </row>
    <row r="22" spans="1:12" x14ac:dyDescent="0.25">
      <c r="H22" s="131"/>
      <c r="I22" s="131"/>
      <c r="J22" s="131"/>
      <c r="K22" s="131"/>
      <c r="L22" s="131"/>
    </row>
    <row r="23" spans="1:12" x14ac:dyDescent="0.25">
      <c r="H23" s="131"/>
      <c r="I23" s="131"/>
      <c r="J23" s="131"/>
      <c r="K23" s="131"/>
      <c r="L23" s="131"/>
    </row>
    <row r="24" spans="1:12" x14ac:dyDescent="0.25">
      <c r="H24" s="131"/>
      <c r="I24" s="131"/>
      <c r="J24" s="131"/>
      <c r="K24" s="131"/>
      <c r="L24" s="131"/>
    </row>
    <row r="25" spans="1:12" x14ac:dyDescent="0.25">
      <c r="H25" s="131"/>
      <c r="I25" s="131"/>
      <c r="J25" s="131"/>
      <c r="K25" s="131"/>
      <c r="L25" s="131"/>
    </row>
    <row r="26" spans="1:12" x14ac:dyDescent="0.25">
      <c r="H26" s="131"/>
      <c r="I26" s="131"/>
      <c r="J26" s="131"/>
      <c r="K26" s="131"/>
      <c r="L26" s="131"/>
    </row>
    <row r="27" spans="1:12" x14ac:dyDescent="0.25">
      <c r="H27" s="131"/>
      <c r="I27" s="131"/>
      <c r="J27" s="131"/>
      <c r="K27" s="131"/>
      <c r="L27" s="131"/>
    </row>
    <row r="28" spans="1:12" x14ac:dyDescent="0.25">
      <c r="H28" s="131"/>
      <c r="I28" s="131"/>
      <c r="J28" s="174" t="s">
        <v>93</v>
      </c>
      <c r="K28" s="175">
        <f>K14+K15+K16+K17+K18+K19+K20+K21</f>
        <v>0</v>
      </c>
      <c r="L28" s="1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7"/>
  <sheetViews>
    <sheetView showGridLines="0" topLeftCell="A25" zoomScale="80" zoomScaleNormal="80" workbookViewId="0">
      <selection activeCell="F21" sqref="F21"/>
    </sheetView>
  </sheetViews>
  <sheetFormatPr defaultRowHeight="15" x14ac:dyDescent="0.25"/>
  <cols>
    <col min="1" max="1" width="14.140625" customWidth="1"/>
    <col min="2" max="2" width="13.42578125" customWidth="1"/>
    <col min="3" max="3" width="15" customWidth="1"/>
    <col min="4" max="4" width="12.7109375" customWidth="1"/>
    <col min="5" max="5" width="4.42578125" customWidth="1"/>
    <col min="6" max="6" width="36.140625" customWidth="1"/>
    <col min="7" max="7" width="14.28515625" bestFit="1" customWidth="1"/>
    <col min="8" max="13" width="16.7109375" bestFit="1" customWidth="1"/>
  </cols>
  <sheetData>
    <row r="1" spans="1:24" ht="3" customHeight="1" x14ac:dyDescent="0.25">
      <c r="A1" s="7"/>
      <c r="B1" s="7"/>
      <c r="C1" s="7"/>
      <c r="D1" s="7"/>
      <c r="E1" s="7"/>
      <c r="F1" s="7"/>
      <c r="G1" s="7"/>
      <c r="H1" s="7"/>
      <c r="I1" s="7"/>
      <c r="J1" s="7"/>
      <c r="K1" s="7"/>
      <c r="L1" s="7"/>
      <c r="M1" s="7"/>
      <c r="N1" s="7"/>
      <c r="O1" s="7"/>
      <c r="P1" s="7"/>
      <c r="Q1" s="7"/>
      <c r="R1" s="7"/>
      <c r="S1" s="7"/>
      <c r="T1" s="7"/>
      <c r="U1" s="7"/>
      <c r="V1" s="7"/>
      <c r="W1" s="7"/>
      <c r="X1" s="7"/>
    </row>
    <row r="2" spans="1:24" ht="4.5" customHeight="1" thickBot="1" x14ac:dyDescent="0.3">
      <c r="A2" s="7"/>
      <c r="B2" s="7"/>
      <c r="C2" s="7"/>
      <c r="D2" s="7"/>
      <c r="E2" s="7"/>
      <c r="F2" s="7"/>
      <c r="G2" s="7"/>
      <c r="H2" s="7"/>
      <c r="I2" s="7"/>
      <c r="J2" s="7"/>
      <c r="K2" s="7"/>
      <c r="L2" s="7"/>
      <c r="M2" s="7"/>
      <c r="N2" s="7"/>
      <c r="O2" s="7"/>
      <c r="P2" s="7"/>
      <c r="Q2" s="7"/>
      <c r="R2" s="7"/>
      <c r="S2" s="7"/>
      <c r="T2" s="7"/>
      <c r="U2" s="7"/>
      <c r="V2" s="7"/>
      <c r="W2" s="7"/>
      <c r="X2" s="7"/>
    </row>
    <row r="3" spans="1:24" ht="23.25" x14ac:dyDescent="0.35">
      <c r="A3" s="283" t="s">
        <v>119</v>
      </c>
      <c r="B3" s="284"/>
      <c r="C3" s="98" t="s">
        <v>117</v>
      </c>
      <c r="D3" s="99"/>
      <c r="E3" s="7"/>
      <c r="F3" s="92" t="s">
        <v>118</v>
      </c>
      <c r="G3" s="93"/>
      <c r="H3" s="93"/>
      <c r="I3" s="93"/>
      <c r="J3" s="93"/>
      <c r="K3" s="93"/>
      <c r="L3" s="93"/>
      <c r="M3" s="94"/>
      <c r="N3" s="7"/>
      <c r="O3" s="7"/>
      <c r="P3" s="7"/>
      <c r="Q3" s="7"/>
      <c r="R3" s="7"/>
      <c r="S3" s="7"/>
      <c r="T3" s="7"/>
      <c r="U3" s="7"/>
      <c r="V3" s="7"/>
      <c r="W3" s="7"/>
      <c r="X3" s="7"/>
    </row>
    <row r="4" spans="1:24" ht="23.25" x14ac:dyDescent="0.35">
      <c r="A4" s="46"/>
      <c r="B4" s="285" t="s">
        <v>18</v>
      </c>
      <c r="C4" s="285"/>
      <c r="D4" s="286"/>
      <c r="E4" s="7"/>
      <c r="F4" s="95"/>
      <c r="G4" s="96"/>
      <c r="H4" s="96"/>
      <c r="I4" s="96"/>
      <c r="J4" s="96"/>
      <c r="K4" s="96"/>
      <c r="L4" s="96"/>
      <c r="M4" s="97"/>
      <c r="N4" s="7"/>
      <c r="O4" s="7"/>
      <c r="P4" s="7"/>
      <c r="Q4" s="7"/>
      <c r="R4" s="7"/>
      <c r="S4" s="7"/>
      <c r="T4" s="7"/>
      <c r="U4" s="7"/>
      <c r="V4" s="7"/>
      <c r="W4" s="7"/>
      <c r="X4" s="7"/>
    </row>
    <row r="5" spans="1:24" ht="23.25" x14ac:dyDescent="0.35">
      <c r="A5" s="46"/>
      <c r="B5" s="40" t="s">
        <v>19</v>
      </c>
      <c r="C5" s="41" t="s">
        <v>20</v>
      </c>
      <c r="D5" s="45" t="s">
        <v>21</v>
      </c>
      <c r="E5" s="7"/>
      <c r="F5" s="34" t="s">
        <v>22</v>
      </c>
      <c r="G5" s="33">
        <v>1</v>
      </c>
      <c r="H5" s="33">
        <v>2</v>
      </c>
      <c r="I5" s="33">
        <v>3</v>
      </c>
      <c r="J5" s="33">
        <v>4</v>
      </c>
      <c r="K5" s="33">
        <v>5</v>
      </c>
      <c r="L5" s="33">
        <v>6</v>
      </c>
      <c r="M5" s="35">
        <v>7</v>
      </c>
      <c r="N5" s="7"/>
      <c r="O5" s="7"/>
      <c r="P5" s="7"/>
      <c r="Q5" s="7"/>
      <c r="R5" s="7"/>
      <c r="S5" s="7"/>
      <c r="T5" s="7"/>
      <c r="U5" s="7"/>
      <c r="V5" s="7"/>
      <c r="W5" s="7"/>
      <c r="X5" s="7"/>
    </row>
    <row r="6" spans="1:24" ht="23.25" x14ac:dyDescent="0.35">
      <c r="A6" s="47" t="s">
        <v>23</v>
      </c>
      <c r="B6" s="42">
        <v>1350</v>
      </c>
      <c r="C6" s="42">
        <v>1050</v>
      </c>
      <c r="D6" s="48">
        <v>950</v>
      </c>
      <c r="E6" s="7"/>
      <c r="F6" s="36" t="s">
        <v>24</v>
      </c>
      <c r="G6" s="54">
        <v>610</v>
      </c>
      <c r="H6" s="54">
        <v>1180</v>
      </c>
      <c r="I6" s="54">
        <v>1680</v>
      </c>
      <c r="J6" s="54">
        <v>2110</v>
      </c>
      <c r="K6" s="54">
        <v>2380</v>
      </c>
      <c r="L6" s="54">
        <v>2620</v>
      </c>
      <c r="M6" s="55">
        <v>2870</v>
      </c>
      <c r="N6" s="7"/>
      <c r="O6" s="7"/>
      <c r="P6" s="7"/>
      <c r="Q6" s="7"/>
      <c r="R6" s="7"/>
      <c r="S6" s="7"/>
      <c r="T6" s="7"/>
      <c r="U6" s="7"/>
      <c r="V6" s="7"/>
      <c r="W6" s="7"/>
      <c r="X6" s="7"/>
    </row>
    <row r="7" spans="1:24" ht="23.25" x14ac:dyDescent="0.35">
      <c r="A7" s="47" t="s">
        <v>25</v>
      </c>
      <c r="B7" s="42">
        <v>2400</v>
      </c>
      <c r="C7" s="42">
        <v>1950</v>
      </c>
      <c r="D7" s="48">
        <v>1700</v>
      </c>
      <c r="E7" s="7"/>
      <c r="F7" s="36" t="s">
        <v>26</v>
      </c>
      <c r="G7" s="54">
        <v>700</v>
      </c>
      <c r="H7" s="54">
        <v>1360</v>
      </c>
      <c r="I7" s="54">
        <v>1950</v>
      </c>
      <c r="J7" s="54">
        <v>2440</v>
      </c>
      <c r="K7" s="54">
        <v>2760</v>
      </c>
      <c r="L7" s="54">
        <v>3030</v>
      </c>
      <c r="M7" s="55">
        <v>3320</v>
      </c>
      <c r="N7" s="7"/>
      <c r="O7" s="7"/>
      <c r="P7" s="7"/>
      <c r="Q7" s="7"/>
      <c r="R7" s="7"/>
      <c r="S7" s="7"/>
      <c r="T7" s="7"/>
      <c r="U7" s="7"/>
      <c r="V7" s="7"/>
      <c r="W7" s="7"/>
      <c r="X7" s="7"/>
    </row>
    <row r="8" spans="1:24" ht="23.25" x14ac:dyDescent="0.35">
      <c r="A8" s="47" t="s">
        <v>27</v>
      </c>
      <c r="B8" s="42">
        <v>3550</v>
      </c>
      <c r="C8" s="42">
        <v>2900</v>
      </c>
      <c r="D8" s="48">
        <v>2550</v>
      </c>
      <c r="E8" s="7"/>
      <c r="F8" s="36" t="s">
        <v>28</v>
      </c>
      <c r="G8" s="136">
        <v>400</v>
      </c>
      <c r="H8" s="136">
        <v>790</v>
      </c>
      <c r="I8" s="136">
        <v>1130</v>
      </c>
      <c r="J8" s="136">
        <v>1440</v>
      </c>
      <c r="K8" s="136">
        <v>1640</v>
      </c>
      <c r="L8" s="136">
        <v>1810</v>
      </c>
      <c r="M8" s="137">
        <v>1950</v>
      </c>
      <c r="N8" s="7"/>
      <c r="O8" s="32"/>
      <c r="P8" s="32"/>
      <c r="Q8" s="32"/>
      <c r="R8" s="32"/>
      <c r="S8" s="32"/>
      <c r="T8" s="32"/>
      <c r="U8" s="32"/>
      <c r="V8" s="32"/>
      <c r="W8" s="32"/>
      <c r="X8" s="32"/>
    </row>
    <row r="9" spans="1:24" ht="23.25" x14ac:dyDescent="0.35">
      <c r="A9" s="47" t="s">
        <v>29</v>
      </c>
      <c r="B9" s="42">
        <v>4500</v>
      </c>
      <c r="C9" s="42">
        <v>3700</v>
      </c>
      <c r="D9" s="48">
        <v>3300</v>
      </c>
      <c r="E9" s="7"/>
      <c r="F9" s="36" t="s">
        <v>30</v>
      </c>
      <c r="G9" s="54">
        <v>610</v>
      </c>
      <c r="H9" s="54">
        <v>1180</v>
      </c>
      <c r="I9" s="54">
        <v>1680</v>
      </c>
      <c r="J9" s="54">
        <v>2110</v>
      </c>
      <c r="K9" s="54">
        <v>2380</v>
      </c>
      <c r="L9" s="54">
        <v>2620</v>
      </c>
      <c r="M9" s="55">
        <v>2870</v>
      </c>
      <c r="N9" s="7"/>
      <c r="O9" s="7"/>
      <c r="P9" s="7"/>
      <c r="Q9" s="7"/>
      <c r="R9" s="7"/>
      <c r="S9" s="7"/>
      <c r="T9" s="7"/>
      <c r="U9" s="7"/>
      <c r="V9" s="7"/>
      <c r="W9" s="7"/>
      <c r="X9" s="7"/>
    </row>
    <row r="10" spans="1:24" ht="23.25" x14ac:dyDescent="0.35">
      <c r="A10" s="47" t="s">
        <v>31</v>
      </c>
      <c r="B10" s="42">
        <v>5250</v>
      </c>
      <c r="C10" s="42">
        <v>4300</v>
      </c>
      <c r="D10" s="48">
        <v>3750</v>
      </c>
      <c r="E10" s="7"/>
      <c r="F10" s="51" t="s">
        <v>33</v>
      </c>
      <c r="G10" s="56">
        <v>490</v>
      </c>
      <c r="H10" s="56">
        <v>850</v>
      </c>
      <c r="I10" s="56">
        <v>1070</v>
      </c>
      <c r="J10" s="56">
        <v>1390</v>
      </c>
      <c r="K10" s="56">
        <v>1590</v>
      </c>
      <c r="L10" s="56">
        <v>1640</v>
      </c>
      <c r="M10" s="57">
        <v>1680</v>
      </c>
      <c r="N10" s="7"/>
      <c r="O10" s="32"/>
      <c r="P10" s="32"/>
      <c r="Q10" s="32"/>
      <c r="R10" s="32"/>
      <c r="S10" s="32"/>
      <c r="T10" s="32"/>
      <c r="U10" s="32"/>
      <c r="V10" s="32"/>
      <c r="W10" s="32"/>
      <c r="X10" s="7"/>
    </row>
    <row r="11" spans="1:24" ht="23.25" x14ac:dyDescent="0.35">
      <c r="A11" s="47" t="s">
        <v>32</v>
      </c>
      <c r="B11" s="42">
        <v>6200</v>
      </c>
      <c r="C11" s="42">
        <v>5100</v>
      </c>
      <c r="D11" s="135">
        <v>4600</v>
      </c>
      <c r="E11" s="7"/>
      <c r="N11" s="7"/>
      <c r="O11" s="32"/>
      <c r="P11" s="32"/>
      <c r="Q11" s="32"/>
      <c r="R11" s="32"/>
      <c r="S11" s="32"/>
      <c r="T11" s="32"/>
      <c r="U11" s="32"/>
      <c r="V11" s="32"/>
      <c r="W11" s="32"/>
      <c r="X11" s="7"/>
    </row>
    <row r="12" spans="1:24" ht="21.75" thickBot="1" x14ac:dyDescent="0.4">
      <c r="A12" s="19" t="s">
        <v>47</v>
      </c>
      <c r="B12" s="19" t="s">
        <v>51</v>
      </c>
      <c r="C12" s="19" t="s">
        <v>53</v>
      </c>
      <c r="D12" s="20" t="s">
        <v>54</v>
      </c>
      <c r="E12" s="7"/>
      <c r="F12" s="37" t="s">
        <v>34</v>
      </c>
      <c r="G12" s="106"/>
      <c r="H12" s="106"/>
      <c r="I12" s="106"/>
      <c r="J12" s="106"/>
      <c r="K12" s="106"/>
      <c r="L12" s="106"/>
      <c r="M12" s="107"/>
      <c r="N12" s="7"/>
      <c r="O12" s="32"/>
      <c r="P12" s="32"/>
      <c r="Q12" s="32"/>
      <c r="R12" s="32"/>
      <c r="S12" s="32"/>
      <c r="T12" s="32"/>
      <c r="U12" s="32"/>
      <c r="V12" s="32"/>
      <c r="W12" s="32"/>
      <c r="X12" s="7"/>
    </row>
    <row r="13" spans="1:24" ht="21" x14ac:dyDescent="0.35">
      <c r="A13" s="287" t="s">
        <v>56</v>
      </c>
      <c r="B13" s="288"/>
      <c r="C13" s="288"/>
      <c r="D13" s="102"/>
      <c r="E13" s="7"/>
      <c r="F13" s="38" t="s">
        <v>35</v>
      </c>
      <c r="G13" s="58">
        <v>450</v>
      </c>
      <c r="H13" s="58">
        <v>890</v>
      </c>
      <c r="I13" s="58">
        <v>1280</v>
      </c>
      <c r="J13" s="58">
        <v>1600</v>
      </c>
      <c r="K13" s="58">
        <v>1820</v>
      </c>
      <c r="L13" s="58">
        <v>1990</v>
      </c>
      <c r="M13" s="59">
        <v>2200</v>
      </c>
      <c r="N13" s="7"/>
      <c r="O13" s="7"/>
      <c r="P13" s="7"/>
      <c r="Q13" s="7"/>
      <c r="R13" s="7"/>
      <c r="S13" s="7"/>
      <c r="T13" s="7"/>
      <c r="U13" s="7"/>
      <c r="V13" s="7"/>
      <c r="W13" s="7"/>
      <c r="X13" s="7"/>
    </row>
    <row r="14" spans="1:24" ht="21" x14ac:dyDescent="0.35">
      <c r="A14" s="280" t="s">
        <v>58</v>
      </c>
      <c r="B14" s="281"/>
      <c r="C14" s="281"/>
      <c r="D14" s="282"/>
      <c r="E14" s="7"/>
      <c r="F14" s="38" t="s">
        <v>36</v>
      </c>
      <c r="G14" s="58">
        <v>160</v>
      </c>
      <c r="H14" s="58">
        <v>290</v>
      </c>
      <c r="I14" s="58">
        <v>400</v>
      </c>
      <c r="J14" s="58">
        <v>510</v>
      </c>
      <c r="K14" s="58">
        <v>560</v>
      </c>
      <c r="L14" s="58">
        <v>630</v>
      </c>
      <c r="M14" s="59">
        <v>670</v>
      </c>
      <c r="N14" s="7"/>
      <c r="O14" s="7"/>
      <c r="P14" s="7"/>
      <c r="Q14" s="7"/>
      <c r="R14" s="7"/>
      <c r="S14" s="7"/>
      <c r="T14" s="7"/>
      <c r="U14" s="7"/>
      <c r="V14" s="7"/>
      <c r="W14" s="7"/>
      <c r="X14" s="7"/>
    </row>
    <row r="15" spans="1:24" ht="21" x14ac:dyDescent="0.35">
      <c r="A15" s="29" t="s">
        <v>23</v>
      </c>
      <c r="B15" s="23">
        <v>1400</v>
      </c>
      <c r="C15" s="12"/>
      <c r="D15" s="8"/>
      <c r="E15" s="7"/>
      <c r="F15" s="38" t="s">
        <v>37</v>
      </c>
      <c r="G15" s="138">
        <v>110</v>
      </c>
      <c r="H15" s="138">
        <v>220</v>
      </c>
      <c r="I15" s="138">
        <v>320</v>
      </c>
      <c r="J15" s="138">
        <v>400</v>
      </c>
      <c r="K15" s="138">
        <v>450</v>
      </c>
      <c r="L15" s="138">
        <v>510</v>
      </c>
      <c r="M15" s="139">
        <v>560</v>
      </c>
      <c r="N15" s="7"/>
      <c r="O15" s="7"/>
      <c r="P15" s="7"/>
      <c r="Q15" s="7"/>
      <c r="R15" s="7"/>
      <c r="S15" s="7"/>
      <c r="T15" s="7"/>
      <c r="U15" s="7"/>
      <c r="V15" s="7"/>
      <c r="W15" s="7"/>
      <c r="X15" s="7"/>
    </row>
    <row r="16" spans="1:24" ht="21" x14ac:dyDescent="0.35">
      <c r="A16" s="29" t="s">
        <v>61</v>
      </c>
      <c r="B16" s="23">
        <v>2300</v>
      </c>
      <c r="C16" s="12"/>
      <c r="D16" s="8"/>
      <c r="E16" s="7"/>
      <c r="F16" s="38" t="s">
        <v>38</v>
      </c>
      <c r="G16" s="138">
        <v>290</v>
      </c>
      <c r="H16" s="138">
        <v>570</v>
      </c>
      <c r="I16" s="138">
        <v>810</v>
      </c>
      <c r="J16" s="138">
        <v>1040</v>
      </c>
      <c r="K16" s="138">
        <v>1190</v>
      </c>
      <c r="L16" s="138">
        <v>1300</v>
      </c>
      <c r="M16" s="139">
        <v>1390</v>
      </c>
      <c r="N16" s="7"/>
      <c r="O16" s="7"/>
      <c r="P16" s="7"/>
      <c r="Q16" s="7"/>
      <c r="R16" s="7"/>
      <c r="S16" s="7"/>
      <c r="T16" s="7"/>
      <c r="U16" s="7"/>
      <c r="V16" s="7"/>
      <c r="W16" s="7"/>
      <c r="X16" s="7"/>
    </row>
    <row r="17" spans="1:13" ht="21" x14ac:dyDescent="0.35">
      <c r="A17" s="29" t="s">
        <v>62</v>
      </c>
      <c r="B17" s="23">
        <v>3200</v>
      </c>
      <c r="C17" s="12"/>
      <c r="D17" s="49" t="s">
        <v>63</v>
      </c>
      <c r="E17" s="7"/>
      <c r="F17" s="38" t="s">
        <v>39</v>
      </c>
      <c r="G17" s="60">
        <v>510</v>
      </c>
      <c r="H17" s="60">
        <v>1010</v>
      </c>
      <c r="I17" s="60">
        <v>1420</v>
      </c>
      <c r="J17" s="60">
        <v>1790</v>
      </c>
      <c r="K17" s="60">
        <v>2120</v>
      </c>
      <c r="L17" s="60">
        <v>2230</v>
      </c>
      <c r="M17" s="61">
        <v>2350</v>
      </c>
    </row>
    <row r="18" spans="1:13" ht="21" x14ac:dyDescent="0.35">
      <c r="A18" s="29" t="s">
        <v>65</v>
      </c>
      <c r="B18" s="23">
        <v>4100</v>
      </c>
      <c r="C18" s="12"/>
      <c r="D18" s="8"/>
      <c r="E18" s="7"/>
      <c r="F18" s="38" t="s">
        <v>40</v>
      </c>
      <c r="G18" s="138">
        <v>450</v>
      </c>
      <c r="H18" s="138">
        <v>890</v>
      </c>
      <c r="I18" s="138">
        <v>1280</v>
      </c>
      <c r="J18" s="138">
        <v>1600</v>
      </c>
      <c r="K18" s="138">
        <v>1820</v>
      </c>
      <c r="L18" s="138">
        <v>1990</v>
      </c>
      <c r="M18" s="139">
        <v>2200</v>
      </c>
    </row>
    <row r="19" spans="1:13" ht="21" x14ac:dyDescent="0.35">
      <c r="A19" s="29" t="s">
        <v>69</v>
      </c>
      <c r="B19" s="23">
        <v>950</v>
      </c>
      <c r="C19" s="12"/>
      <c r="D19" s="8"/>
      <c r="E19" s="7"/>
      <c r="F19" s="38" t="s">
        <v>41</v>
      </c>
      <c r="G19" s="58">
        <v>160</v>
      </c>
      <c r="H19" s="58">
        <v>290</v>
      </c>
      <c r="I19" s="58">
        <v>400</v>
      </c>
      <c r="J19" s="58">
        <v>510</v>
      </c>
      <c r="K19" s="58">
        <v>560</v>
      </c>
      <c r="L19" s="58">
        <v>630</v>
      </c>
      <c r="M19" s="59">
        <v>670</v>
      </c>
    </row>
    <row r="20" spans="1:13" ht="21.75" thickBot="1" x14ac:dyDescent="0.4">
      <c r="A20" s="144"/>
      <c r="B20" s="145"/>
      <c r="C20" s="17"/>
      <c r="D20" s="18"/>
      <c r="E20" s="7"/>
      <c r="F20" s="39" t="s">
        <v>42</v>
      </c>
      <c r="G20" s="62">
        <v>90</v>
      </c>
      <c r="H20" s="62">
        <v>180</v>
      </c>
      <c r="I20" s="62">
        <v>270</v>
      </c>
      <c r="J20" s="62">
        <v>330</v>
      </c>
      <c r="K20" s="62">
        <v>380</v>
      </c>
      <c r="L20" s="62">
        <v>410</v>
      </c>
      <c r="M20" s="63">
        <v>450</v>
      </c>
    </row>
    <row r="21" spans="1:13" ht="21" customHeight="1" thickBot="1" x14ac:dyDescent="0.3">
      <c r="A21" s="150" t="s">
        <v>70</v>
      </c>
      <c r="B21" s="151" t="s">
        <v>71</v>
      </c>
      <c r="C21" s="151"/>
      <c r="D21" s="149"/>
      <c r="E21" s="7"/>
      <c r="F21" s="7"/>
      <c r="G21" s="7"/>
      <c r="H21" s="7"/>
      <c r="I21" s="7"/>
      <c r="J21" s="7"/>
      <c r="K21" s="7"/>
      <c r="L21" s="7"/>
      <c r="M21" s="7"/>
    </row>
    <row r="22" spans="1:13" ht="21" customHeight="1" thickBot="1" x14ac:dyDescent="0.3">
      <c r="A22" s="146" t="s">
        <v>72</v>
      </c>
      <c r="B22" s="147" t="s">
        <v>94</v>
      </c>
      <c r="C22" s="148"/>
      <c r="D22" s="149"/>
      <c r="E22" s="7"/>
      <c r="F22" s="7"/>
      <c r="G22" s="7"/>
      <c r="H22" s="7"/>
      <c r="I22" s="7"/>
      <c r="J22" s="7"/>
      <c r="K22" s="7"/>
      <c r="L22" s="7"/>
      <c r="M22" s="7"/>
    </row>
    <row r="23" spans="1:13" ht="27.75" x14ac:dyDescent="0.35">
      <c r="A23" s="278" t="s">
        <v>56</v>
      </c>
      <c r="B23" s="279"/>
      <c r="C23" s="279"/>
      <c r="D23" s="132" t="s">
        <v>120</v>
      </c>
      <c r="E23" s="7"/>
      <c r="F23" s="100" t="s">
        <v>43</v>
      </c>
      <c r="G23" s="43" t="s">
        <v>44</v>
      </c>
      <c r="H23" s="9" t="s">
        <v>45</v>
      </c>
      <c r="I23" s="31" t="s">
        <v>46</v>
      </c>
      <c r="J23" s="9">
        <v>4</v>
      </c>
      <c r="K23" s="7"/>
      <c r="L23" s="7"/>
      <c r="M23" s="7"/>
    </row>
    <row r="24" spans="1:13" ht="21" x14ac:dyDescent="0.35">
      <c r="A24" s="280" t="s">
        <v>58</v>
      </c>
      <c r="B24" s="281"/>
      <c r="C24" s="281"/>
      <c r="D24" s="282"/>
      <c r="E24" s="7"/>
      <c r="F24" s="101"/>
      <c r="G24" s="44"/>
      <c r="H24" s="9" t="s">
        <v>48</v>
      </c>
      <c r="I24" s="30" t="s">
        <v>49</v>
      </c>
      <c r="J24" s="10" t="s">
        <v>50</v>
      </c>
      <c r="K24" s="7"/>
      <c r="L24" s="7"/>
      <c r="M24" s="7"/>
    </row>
    <row r="25" spans="1:13" ht="18.75" x14ac:dyDescent="0.3">
      <c r="A25" s="29" t="s">
        <v>23</v>
      </c>
      <c r="B25" s="23">
        <v>1600</v>
      </c>
      <c r="C25" s="12"/>
      <c r="D25" s="8"/>
      <c r="E25" s="7"/>
      <c r="F25" s="13" t="s">
        <v>52</v>
      </c>
      <c r="G25" s="12">
        <v>1350</v>
      </c>
      <c r="H25" s="12">
        <v>2250</v>
      </c>
      <c r="I25" s="12">
        <v>2450</v>
      </c>
      <c r="J25" s="12">
        <v>4100</v>
      </c>
      <c r="K25" s="7"/>
      <c r="L25" s="7"/>
      <c r="M25" s="7"/>
    </row>
    <row r="26" spans="1:13" ht="18.75" x14ac:dyDescent="0.3">
      <c r="A26" s="29" t="s">
        <v>61</v>
      </c>
      <c r="B26" s="23">
        <v>2500</v>
      </c>
      <c r="C26" s="12"/>
      <c r="D26" s="8"/>
      <c r="E26" s="7"/>
      <c r="F26" s="140" t="s">
        <v>55</v>
      </c>
      <c r="G26" s="12">
        <v>2250</v>
      </c>
      <c r="H26" s="12">
        <v>3160</v>
      </c>
      <c r="I26" s="12">
        <v>3360</v>
      </c>
      <c r="J26" s="12">
        <v>4990</v>
      </c>
      <c r="K26" s="7"/>
      <c r="L26" s="7"/>
      <c r="M26" s="7"/>
    </row>
    <row r="27" spans="1:13" ht="18.75" x14ac:dyDescent="0.3">
      <c r="A27" s="29" t="s">
        <v>62</v>
      </c>
      <c r="B27" s="23">
        <v>3400</v>
      </c>
      <c r="C27" s="12"/>
      <c r="D27" s="49" t="s">
        <v>63</v>
      </c>
      <c r="E27" s="7"/>
      <c r="F27" s="140" t="s">
        <v>57</v>
      </c>
      <c r="G27" s="12">
        <v>3160</v>
      </c>
      <c r="H27" s="12">
        <v>4080</v>
      </c>
      <c r="I27" s="12">
        <v>4280</v>
      </c>
      <c r="J27" s="12">
        <v>5910</v>
      </c>
      <c r="K27" s="7"/>
      <c r="L27" s="7"/>
      <c r="M27" s="7"/>
    </row>
    <row r="28" spans="1:13" ht="18.75" x14ac:dyDescent="0.3">
      <c r="A28" s="29" t="s">
        <v>65</v>
      </c>
      <c r="B28" s="23">
        <v>4300</v>
      </c>
      <c r="C28" s="12"/>
      <c r="D28" s="8"/>
      <c r="E28" s="7"/>
      <c r="F28" s="140" t="s">
        <v>59</v>
      </c>
      <c r="G28" s="12">
        <v>4080</v>
      </c>
      <c r="H28" s="12">
        <v>4990</v>
      </c>
      <c r="I28" s="12">
        <v>5200</v>
      </c>
      <c r="J28" s="12">
        <v>6830</v>
      </c>
      <c r="K28" s="7"/>
      <c r="L28" s="7"/>
      <c r="M28" s="7"/>
    </row>
    <row r="29" spans="1:13" ht="19.5" thickBot="1" x14ac:dyDescent="0.35">
      <c r="A29" s="144" t="s">
        <v>69</v>
      </c>
      <c r="B29" s="152">
        <v>1200</v>
      </c>
      <c r="C29" s="17"/>
      <c r="D29" s="18"/>
      <c r="E29" s="7"/>
      <c r="F29" s="141" t="s">
        <v>60</v>
      </c>
      <c r="G29" s="12">
        <v>4990</v>
      </c>
      <c r="H29" s="12">
        <v>5910</v>
      </c>
      <c r="I29" s="12">
        <v>6100</v>
      </c>
      <c r="J29" s="12">
        <v>7750</v>
      </c>
      <c r="K29" s="7"/>
      <c r="L29" s="7"/>
      <c r="M29" s="7"/>
    </row>
    <row r="30" spans="1:13" ht="19.5" thickBot="1" x14ac:dyDescent="0.35">
      <c r="E30" s="7"/>
      <c r="F30" s="7"/>
      <c r="G30" s="7"/>
      <c r="H30" s="7"/>
      <c r="I30" s="7"/>
      <c r="J30" s="7"/>
      <c r="K30" s="22"/>
      <c r="L30" s="7"/>
      <c r="M30" s="7"/>
    </row>
    <row r="31" spans="1:13" ht="18.75" x14ac:dyDescent="0.3">
      <c r="E31" s="7"/>
      <c r="F31" s="142" t="s">
        <v>64</v>
      </c>
      <c r="G31" s="103"/>
      <c r="H31" s="104"/>
      <c r="I31" s="105"/>
      <c r="J31" s="7"/>
      <c r="K31" s="22"/>
      <c r="L31" s="7"/>
      <c r="M31" s="7"/>
    </row>
    <row r="32" spans="1:13" ht="18.75" x14ac:dyDescent="0.3">
      <c r="E32" s="7"/>
      <c r="F32" s="143" t="s">
        <v>66</v>
      </c>
      <c r="G32" s="14" t="s">
        <v>67</v>
      </c>
      <c r="H32" s="15" t="s">
        <v>68</v>
      </c>
      <c r="I32" s="49"/>
      <c r="J32" s="7"/>
      <c r="K32" s="22"/>
      <c r="L32" s="7"/>
      <c r="M32" s="7"/>
    </row>
    <row r="33" spans="1:13" ht="18.75" x14ac:dyDescent="0.3">
      <c r="E33" s="7"/>
      <c r="F33" s="29" t="s">
        <v>23</v>
      </c>
      <c r="G33" s="11">
        <v>1500</v>
      </c>
      <c r="H33" s="12"/>
      <c r="I33" s="8"/>
      <c r="J33" s="22"/>
      <c r="K33" s="22"/>
      <c r="L33" s="7"/>
      <c r="M33" s="7"/>
    </row>
    <row r="34" spans="1:13" ht="18.75" x14ac:dyDescent="0.3">
      <c r="E34" s="7"/>
      <c r="F34" s="29" t="s">
        <v>25</v>
      </c>
      <c r="G34" s="11">
        <v>2400</v>
      </c>
      <c r="H34" s="12"/>
      <c r="I34" s="8"/>
      <c r="J34" s="7"/>
      <c r="K34" s="7"/>
      <c r="L34" s="7"/>
      <c r="M34" s="7"/>
    </row>
    <row r="35" spans="1:13" ht="18.75" x14ac:dyDescent="0.3">
      <c r="E35" s="7"/>
      <c r="F35" s="29" t="s">
        <v>62</v>
      </c>
      <c r="G35" s="11">
        <v>3200</v>
      </c>
      <c r="H35" s="12"/>
      <c r="I35" s="8"/>
      <c r="J35" s="7"/>
      <c r="K35" s="7"/>
      <c r="L35" s="7"/>
      <c r="M35" s="7"/>
    </row>
    <row r="36" spans="1:13" x14ac:dyDescent="0.25">
      <c r="E36" s="7"/>
      <c r="F36" s="24" t="s">
        <v>73</v>
      </c>
      <c r="G36" s="25"/>
      <c r="H36" s="25"/>
      <c r="I36" s="26"/>
      <c r="J36" s="7"/>
      <c r="K36" s="7"/>
      <c r="L36" s="7"/>
      <c r="M36" s="7"/>
    </row>
    <row r="37" spans="1:13" ht="18.75" x14ac:dyDescent="0.3">
      <c r="A37" s="21"/>
      <c r="B37" s="21"/>
      <c r="C37" s="21"/>
      <c r="D37" s="21"/>
      <c r="E37" s="7"/>
      <c r="F37" s="24" t="s">
        <v>74</v>
      </c>
      <c r="G37" s="27"/>
      <c r="H37" s="27"/>
      <c r="I37" s="28"/>
      <c r="J37" s="7"/>
      <c r="K37" s="7"/>
      <c r="L37" s="7"/>
      <c r="M37" s="7"/>
    </row>
    <row r="38" spans="1:13" ht="19.5" thickBot="1" x14ac:dyDescent="0.35">
      <c r="E38" s="7"/>
      <c r="F38" s="16"/>
      <c r="G38" s="17"/>
      <c r="H38" s="17"/>
      <c r="I38" s="18"/>
      <c r="J38" s="7"/>
      <c r="K38" s="7"/>
      <c r="L38" s="7"/>
      <c r="M38" s="7"/>
    </row>
    <row r="39" spans="1:13" x14ac:dyDescent="0.25">
      <c r="E39" s="7"/>
      <c r="F39" s="7"/>
      <c r="G39" s="7"/>
      <c r="H39" s="7"/>
      <c r="I39" s="7"/>
      <c r="J39" s="7"/>
      <c r="K39" s="7"/>
      <c r="L39" s="7"/>
      <c r="M39" s="7"/>
    </row>
    <row r="40" spans="1:13" x14ac:dyDescent="0.25">
      <c r="E40" s="7"/>
      <c r="F40" s="7"/>
      <c r="G40" s="7"/>
      <c r="H40" s="7"/>
      <c r="I40" s="7"/>
      <c r="J40" s="7"/>
      <c r="K40" s="7"/>
      <c r="L40" s="7"/>
      <c r="M40" s="7"/>
    </row>
    <row r="41" spans="1:13" x14ac:dyDescent="0.25">
      <c r="E41" s="7"/>
      <c r="F41" s="7"/>
      <c r="G41" s="7"/>
      <c r="H41" s="7"/>
      <c r="I41" s="7"/>
      <c r="J41" s="7"/>
      <c r="K41" s="7"/>
      <c r="L41" s="7"/>
      <c r="M41" s="7"/>
    </row>
    <row r="42" spans="1:13" x14ac:dyDescent="0.25">
      <c r="E42" s="7"/>
      <c r="F42" s="7"/>
      <c r="G42" s="7"/>
      <c r="H42" s="7"/>
      <c r="I42" s="7"/>
      <c r="J42" s="7"/>
      <c r="K42" s="7"/>
      <c r="L42" s="7"/>
      <c r="M42" s="7"/>
    </row>
    <row r="43" spans="1:13" x14ac:dyDescent="0.25">
      <c r="E43" s="7"/>
      <c r="F43" s="7"/>
      <c r="G43" s="7"/>
      <c r="H43" s="7"/>
      <c r="I43" s="7"/>
      <c r="J43" s="7"/>
      <c r="K43" s="7"/>
      <c r="L43" s="7"/>
      <c r="M43" s="7"/>
    </row>
    <row r="44" spans="1:13" x14ac:dyDescent="0.25">
      <c r="E44" s="7"/>
      <c r="F44" s="7"/>
      <c r="G44" s="7"/>
      <c r="H44" s="7"/>
      <c r="I44" s="7"/>
      <c r="J44" s="7"/>
      <c r="K44" s="7"/>
      <c r="L44" s="7"/>
      <c r="M44" s="7"/>
    </row>
    <row r="45" spans="1:13" x14ac:dyDescent="0.25">
      <c r="A45" s="7"/>
      <c r="B45" s="7"/>
      <c r="C45" s="7"/>
      <c r="D45" s="7"/>
      <c r="E45" s="7"/>
      <c r="F45" s="7"/>
      <c r="G45" s="7"/>
      <c r="H45" s="7"/>
      <c r="I45" s="7"/>
      <c r="J45" s="7"/>
      <c r="K45" s="7"/>
      <c r="L45" s="7"/>
      <c r="M45" s="7"/>
    </row>
    <row r="46" spans="1:13" x14ac:dyDescent="0.25">
      <c r="A46" s="7"/>
      <c r="B46" s="7"/>
      <c r="C46" s="7"/>
      <c r="D46" s="7"/>
      <c r="E46" s="7"/>
      <c r="F46" s="7"/>
      <c r="G46" s="7"/>
      <c r="H46" s="7"/>
      <c r="I46" s="7"/>
      <c r="J46" s="7"/>
      <c r="K46" s="7"/>
      <c r="L46" s="7"/>
      <c r="M46" s="7"/>
    </row>
    <row r="47" spans="1:13" x14ac:dyDescent="0.25">
      <c r="A47" s="50"/>
      <c r="B47" s="7"/>
      <c r="C47" s="7"/>
      <c r="D47" s="7"/>
      <c r="E47" s="7"/>
      <c r="F47" s="7"/>
      <c r="G47" s="7"/>
      <c r="H47" s="7"/>
      <c r="I47" s="7"/>
      <c r="J47" s="7"/>
      <c r="K47" s="7"/>
      <c r="L47" s="7"/>
      <c r="M47" s="7"/>
    </row>
  </sheetData>
  <mergeCells count="6">
    <mergeCell ref="A23:C23"/>
    <mergeCell ref="A24:D24"/>
    <mergeCell ref="A14:D14"/>
    <mergeCell ref="A3:B3"/>
    <mergeCell ref="B4:D4"/>
    <mergeCell ref="A13:C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2</vt:i4>
      </vt:variant>
    </vt:vector>
  </HeadingPairs>
  <TitlesOfParts>
    <vt:vector size="7" baseType="lpstr">
      <vt:lpstr>BestillingsListe</vt:lpstr>
      <vt:lpstr>Sheet1</vt:lpstr>
      <vt:lpstr>Faktura</vt:lpstr>
      <vt:lpstr>Udregning</vt:lpstr>
      <vt:lpstr>Priser</vt:lpstr>
      <vt:lpstr>BestillingsListe!Udskriftsområde</vt:lpstr>
      <vt:lpstr>Faktura!Udskriftsområde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Mikkel</dc:creator>
  <cp:lastModifiedBy>Sofie</cp:lastModifiedBy>
  <cp:lastPrinted>2024-09-24T17:29:33Z</cp:lastPrinted>
  <dcterms:created xsi:type="dcterms:W3CDTF">2022-08-29T10:07:03Z</dcterms:created>
  <dcterms:modified xsi:type="dcterms:W3CDTF">2025-01-05T14:52:45Z</dcterms:modified>
</cp:coreProperties>
</file>